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 codeName="{7FF41506-D638-49D5-72EF-22EC70B826F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ΕΝΩΣΗ\backup\ΟΡΓΑΝΩΣΗ-ΑΓΩΝΩΝ\2016\4o E3\"/>
    </mc:Choice>
  </mc:AlternateContent>
  <workbookProtection workbookPassword="CF33" lockStructure="1"/>
  <bookViews>
    <workbookView xWindow="0" yWindow="0" windowWidth="19200" windowHeight="11370" activeTab="2"/>
  </bookViews>
  <sheets>
    <sheet name="Setup" sheetId="1" r:id="rId1"/>
    <sheet name="DrawPrep" sheetId="2" r:id="rId2"/>
    <sheet name="MD" sheetId="3" r:id="rId3"/>
    <sheet name="Day1" sheetId="7" r:id="rId4"/>
    <sheet name="Day2" sheetId="11" r:id="rId5"/>
    <sheet name="notes" sheetId="9" r:id="rId6"/>
    <sheet name="PrgPrep" sheetId="6" r:id="rId7"/>
    <sheet name="tables" sheetId="4" r:id="rId8"/>
    <sheet name="matches" sheetId="12" r:id="rId9"/>
  </sheets>
  <functionGroups builtInGroupCount="18"/>
  <definedNames>
    <definedName name="_xlnm._FilterDatabase" localSheetId="2" hidden="1">MD!$A$4:$V$12</definedName>
    <definedName name="Categories">tables!$P$2:$P$16</definedName>
    <definedName name="Grades">tables!$O$2:$O$7</definedName>
    <definedName name="_xlnm.Print_Area" localSheetId="4">'Day2'!$A:$F</definedName>
    <definedName name="_xlnm.Print_Area" localSheetId="2">MD!$A$1:$U$19</definedName>
  </definedNames>
  <calcPr calcId="162913" iterate="1"/>
</workbook>
</file>

<file path=xl/calcChain.xml><?xml version="1.0" encoding="utf-8"?>
<calcChain xmlns="http://schemas.openxmlformats.org/spreadsheetml/2006/main">
  <c r="L7" i="12" l="1"/>
  <c r="L4" i="12" l="1"/>
  <c r="L2" i="12" l="1"/>
  <c r="L3" i="12"/>
  <c r="L5" i="12"/>
  <c r="L6" i="12"/>
  <c r="F8" i="12" l="1"/>
  <c r="F7" i="12"/>
  <c r="F6" i="12"/>
  <c r="F5" i="12"/>
  <c r="F4" i="12"/>
  <c r="F3" i="12"/>
  <c r="F2" i="12"/>
  <c r="B2" i="4" l="1"/>
  <c r="A1" i="6" l="1"/>
  <c r="A2" i="6"/>
  <c r="B18" i="1" l="1"/>
  <c r="B17" i="1"/>
  <c r="B4" i="4" l="1"/>
  <c r="I7" i="2"/>
  <c r="I6" i="2"/>
  <c r="I10" i="2"/>
  <c r="I9" i="2"/>
  <c r="I8" i="2"/>
  <c r="I4" i="2"/>
  <c r="I5" i="2"/>
  <c r="I3" i="2"/>
  <c r="B3" i="4"/>
  <c r="G5" i="3" l="1"/>
  <c r="G12" i="3"/>
  <c r="H5" i="3" l="1"/>
  <c r="I5" i="3"/>
  <c r="H12" i="3"/>
  <c r="I12" i="3"/>
  <c r="H14" i="2"/>
  <c r="B2" i="12" l="1"/>
  <c r="C2" i="12" s="1"/>
  <c r="N5" i="3"/>
  <c r="B6" i="12" s="1"/>
  <c r="C6" i="12" s="1"/>
  <c r="L12" i="3"/>
  <c r="L5" i="3"/>
  <c r="B5" i="4"/>
  <c r="B8" i="4" l="1"/>
  <c r="B7" i="4"/>
  <c r="B6" i="4"/>
  <c r="A1" i="2"/>
  <c r="H1" i="2" l="1"/>
  <c r="J41" i="3" l="1"/>
  <c r="J42" i="3"/>
  <c r="J5" i="3" l="1"/>
  <c r="K5" i="3" s="1"/>
  <c r="O5" i="3" s="1"/>
  <c r="J12" i="3"/>
  <c r="K12" i="3" s="1"/>
  <c r="F12" i="3"/>
  <c r="F5" i="3"/>
  <c r="B2" i="3"/>
  <c r="E6" i="3" s="1"/>
  <c r="D6" i="3" s="1"/>
  <c r="B9" i="4"/>
  <c r="U1" i="3"/>
  <c r="A1" i="3"/>
  <c r="J18" i="3"/>
  <c r="J17" i="3"/>
  <c r="B21" i="6"/>
  <c r="B20" i="6"/>
  <c r="F12" i="1"/>
  <c r="F13" i="1" s="1"/>
  <c r="B5" i="6"/>
  <c r="B6" i="6"/>
  <c r="B7" i="6"/>
  <c r="B8" i="6"/>
  <c r="R17" i="3"/>
  <c r="E8" i="3" l="1"/>
  <c r="C5" i="6"/>
  <c r="E8" i="6"/>
  <c r="E11" i="3"/>
  <c r="E10" i="3"/>
  <c r="D7" i="3"/>
  <c r="B6" i="3"/>
  <c r="G6" i="3" s="1"/>
  <c r="I6" i="3" s="1"/>
  <c r="D2" i="12" s="1"/>
  <c r="E13" i="1"/>
  <c r="F14" i="1"/>
  <c r="E12" i="1"/>
  <c r="D12" i="1" s="1"/>
  <c r="H6" i="12" l="1"/>
  <c r="E2" i="12"/>
  <c r="B7" i="3"/>
  <c r="G7" i="3" s="1"/>
  <c r="D8" i="3"/>
  <c r="F15" i="1"/>
  <c r="E14" i="1"/>
  <c r="D13" i="1"/>
  <c r="H6" i="3"/>
  <c r="F6" i="3"/>
  <c r="I7" i="3" l="1"/>
  <c r="B3" i="12" s="1"/>
  <c r="C3" i="12" s="1"/>
  <c r="D14" i="1"/>
  <c r="E15" i="1"/>
  <c r="F16" i="1"/>
  <c r="B8" i="3"/>
  <c r="G8" i="3" s="1"/>
  <c r="D9" i="3"/>
  <c r="F7" i="3"/>
  <c r="H7" i="3"/>
  <c r="L6" i="3"/>
  <c r="J6" i="3"/>
  <c r="K6" i="3" s="1"/>
  <c r="D15" i="1" l="1"/>
  <c r="L7" i="3"/>
  <c r="I8" i="3"/>
  <c r="D3" i="12" s="1"/>
  <c r="J7" i="3"/>
  <c r="F8" i="3"/>
  <c r="H8" i="3"/>
  <c r="D10" i="3"/>
  <c r="B9" i="3"/>
  <c r="G9" i="3" s="1"/>
  <c r="I9" i="3" s="1"/>
  <c r="B4" i="12" s="1"/>
  <c r="C4" i="12" s="1"/>
  <c r="E16" i="1"/>
  <c r="D16" i="1" s="1"/>
  <c r="F17" i="1"/>
  <c r="C20" i="6"/>
  <c r="E5" i="6"/>
  <c r="D5" i="6" s="1"/>
  <c r="H7" i="12" l="1"/>
  <c r="E3" i="12"/>
  <c r="N7" i="3"/>
  <c r="D6" i="12" s="1"/>
  <c r="E6" i="12" s="1"/>
  <c r="N9" i="3"/>
  <c r="L8" i="3"/>
  <c r="C6" i="6"/>
  <c r="K7" i="3"/>
  <c r="J8" i="3"/>
  <c r="E20" i="6" s="1"/>
  <c r="D20" i="6" s="1"/>
  <c r="J9" i="3"/>
  <c r="L9" i="3"/>
  <c r="F9" i="3"/>
  <c r="H9" i="3"/>
  <c r="F18" i="1"/>
  <c r="E17" i="1"/>
  <c r="D17" i="1" s="1"/>
  <c r="B10" i="3"/>
  <c r="G10" i="3" s="1"/>
  <c r="I10" i="3" s="1"/>
  <c r="D4" i="12" s="1"/>
  <c r="D11" i="3"/>
  <c r="H8" i="12" l="1"/>
  <c r="E4" i="12"/>
  <c r="H4" i="12"/>
  <c r="Q6" i="3"/>
  <c r="B8" i="12" s="1"/>
  <c r="C8" i="12" s="1"/>
  <c r="K8" i="3"/>
  <c r="O7" i="3" s="1"/>
  <c r="R6" i="3" s="1"/>
  <c r="E6" i="6"/>
  <c r="D6" i="6" s="1"/>
  <c r="C7" i="6"/>
  <c r="C21" i="6"/>
  <c r="K9" i="3"/>
  <c r="O9" i="3" s="1"/>
  <c r="L10" i="3"/>
  <c r="J10" i="3"/>
  <c r="H10" i="3"/>
  <c r="F10" i="3"/>
  <c r="F19" i="1"/>
  <c r="E19" i="1" s="1"/>
  <c r="E18" i="1"/>
  <c r="D18" i="1" s="1"/>
  <c r="B11" i="3"/>
  <c r="G11" i="3" s="1"/>
  <c r="I11" i="3" s="1"/>
  <c r="D5" i="12" s="1"/>
  <c r="D12" i="3"/>
  <c r="H9" i="12" l="1"/>
  <c r="E5" i="12"/>
  <c r="B5" i="12"/>
  <c r="C5" i="12" s="1"/>
  <c r="N11" i="3"/>
  <c r="H2" i="12"/>
  <c r="T8" i="3"/>
  <c r="E7" i="6"/>
  <c r="D7" i="6" s="1"/>
  <c r="K10" i="3"/>
  <c r="D19" i="1"/>
  <c r="L11" i="3"/>
  <c r="J11" i="3"/>
  <c r="H11" i="3"/>
  <c r="F11" i="3"/>
  <c r="D7" i="12" l="1"/>
  <c r="B7" i="12"/>
  <c r="C7" i="12" s="1"/>
  <c r="Q10" i="3"/>
  <c r="D8" i="12" s="1"/>
  <c r="H5" i="12"/>
  <c r="E7" i="12"/>
  <c r="C8" i="6"/>
  <c r="D8" i="6" s="1"/>
  <c r="E21" i="6"/>
  <c r="D21" i="6" s="1"/>
  <c r="K11" i="3"/>
  <c r="O11" i="3" s="1"/>
  <c r="E8" i="12" l="1"/>
  <c r="H3" i="12"/>
  <c r="R10" i="3"/>
  <c r="U8" i="3" l="1"/>
</calcChain>
</file>

<file path=xl/sharedStrings.xml><?xml version="1.0" encoding="utf-8"?>
<sst xmlns="http://schemas.openxmlformats.org/spreadsheetml/2006/main" count="246" uniqueCount="161">
  <si>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</si>
  <si>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</si>
  <si>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</si>
  <si>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</si>
  <si>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</si>
  <si>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</si>
  <si>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</si>
  <si>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</si>
  <si>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Τηλέφωνο</t>
  </si>
  <si>
    <t>Σύλλογος</t>
  </si>
  <si>
    <t>α/α</t>
  </si>
  <si>
    <t>seed</t>
  </si>
  <si>
    <t>ΩΡΑ</t>
  </si>
  <si>
    <t>Κτγρ.</t>
  </si>
  <si>
    <t>Έναρξη</t>
  </si>
  <si>
    <t xml:space="preserve">Τηλέφωνο επιδ: </t>
  </si>
  <si>
    <t>space pos</t>
  </si>
  <si>
    <t>από</t>
  </si>
  <si>
    <t xml:space="preserve"> </t>
  </si>
  <si>
    <t>Index</t>
  </si>
  <si>
    <t>Value</t>
  </si>
  <si>
    <t>ByeOrder</t>
  </si>
  <si>
    <t>Αθλητής-Σύλλογος</t>
  </si>
  <si>
    <t>Πρόγραμμα αγώνων</t>
  </si>
  <si>
    <t>Round 2</t>
  </si>
  <si>
    <t>Don't Change this Worksheet !</t>
  </si>
  <si>
    <t xml:space="preserve">Αριθμός θέσεων seeded: </t>
  </si>
  <si>
    <t xml:space="preserve">1 2 3 4 </t>
  </si>
  <si>
    <t>επώνυμο</t>
  </si>
  <si>
    <t>ByeCnt</t>
  </si>
  <si>
    <t>ByeSum</t>
  </si>
  <si>
    <t xml:space="preserve">Πλήθος bye (0-4): </t>
  </si>
  <si>
    <t xml:space="preserve">0 0 0 0 0 0 0  </t>
  </si>
  <si>
    <t>=CONCATENATE(LEFT(D9;$B$18*2);LEFT(D8;$B$19*2);RandUniq($B$19+1;8-$B$18;8-$B$19-$B$18);" ")</t>
  </si>
  <si>
    <t>seeded players</t>
  </si>
  <si>
    <t>επιδιαιτητής</t>
  </si>
  <si>
    <t>w</t>
  </si>
  <si>
    <t>RndIndx</t>
  </si>
  <si>
    <t>random</t>
  </si>
  <si>
    <t>FixRandom</t>
  </si>
  <si>
    <t>SortPts</t>
  </si>
  <si>
    <t>med</t>
  </si>
  <si>
    <t>Ν ή Ο</t>
  </si>
  <si>
    <t>Walk-over</t>
  </si>
  <si>
    <t>BoldNames</t>
  </si>
  <si>
    <t xml:space="preserve">md  (# για off) </t>
  </si>
  <si>
    <t>ok</t>
  </si>
  <si>
    <t>Υπογραφή</t>
  </si>
  <si>
    <t>Rnd</t>
  </si>
  <si>
    <t xml:space="preserve">Κατηγορία: </t>
  </si>
  <si>
    <t>Main Draw</t>
  </si>
  <si>
    <t>i</t>
  </si>
  <si>
    <t>Round 1</t>
  </si>
  <si>
    <t>βαθμοί</t>
  </si>
  <si>
    <t>Pts</t>
  </si>
  <si>
    <t>Category</t>
  </si>
  <si>
    <t>-</t>
  </si>
  <si>
    <t>round</t>
  </si>
  <si>
    <t>winner</t>
  </si>
  <si>
    <t>looser</t>
  </si>
  <si>
    <t>score</t>
  </si>
  <si>
    <t>Set-up</t>
  </si>
  <si>
    <t>Α10</t>
  </si>
  <si>
    <t>Α12</t>
  </si>
  <si>
    <t>Α14</t>
  </si>
  <si>
    <t>Α16</t>
  </si>
  <si>
    <t>Α18</t>
  </si>
  <si>
    <t>Κ10</t>
  </si>
  <si>
    <t>Κ12</t>
  </si>
  <si>
    <t>Κ14</t>
  </si>
  <si>
    <t>Κ16</t>
  </si>
  <si>
    <t>Κ18</t>
  </si>
  <si>
    <t>ΑΝΔ</t>
  </si>
  <si>
    <t>ΓΥΝ</t>
  </si>
  <si>
    <t>1ος</t>
  </si>
  <si>
    <t>2ος</t>
  </si>
  <si>
    <t>3-4</t>
  </si>
  <si>
    <t>5-8</t>
  </si>
  <si>
    <t>9-16</t>
  </si>
  <si>
    <t>17-32</t>
  </si>
  <si>
    <t>E1-12</t>
  </si>
  <si>
    <t>E1-14</t>
  </si>
  <si>
    <t>E1-16</t>
  </si>
  <si>
    <t>E1-18</t>
  </si>
  <si>
    <t>E2-12</t>
  </si>
  <si>
    <t>E2-14</t>
  </si>
  <si>
    <t>E2-16</t>
  </si>
  <si>
    <t>E3-12</t>
  </si>
  <si>
    <t>E3-14</t>
  </si>
  <si>
    <t>E3-16</t>
  </si>
  <si>
    <t xml:space="preserve">age: </t>
  </si>
  <si>
    <t xml:space="preserve">grade: </t>
  </si>
  <si>
    <t xml:space="preserve">title: </t>
  </si>
  <si>
    <t xml:space="preserve">category: </t>
  </si>
  <si>
    <t xml:space="preserve">period: </t>
  </si>
  <si>
    <t>1st</t>
  </si>
  <si>
    <t>2nd</t>
  </si>
  <si>
    <t>3_4</t>
  </si>
  <si>
    <t>5_8</t>
  </si>
  <si>
    <t xml:space="preserve"> Player </t>
  </si>
  <si>
    <t xml:space="preserve"> Position </t>
  </si>
  <si>
    <t xml:space="preserve">Μέγεθος ταμπλό: </t>
  </si>
  <si>
    <t>ΟΡΦΑΝΙΔΗΣ Μ (0)</t>
  </si>
  <si>
    <t>ΜΑΜΑΣΗΣ Γ (0)</t>
  </si>
  <si>
    <t>ΣΤΑΥΡΙΔΗΣ Π (0)</t>
  </si>
  <si>
    <t>ΘΕΟΔΩΡΟΥ Κ (0)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</si>
  <si>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</si>
  <si>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</si>
  <si>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</si>
  <si>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</si>
  <si>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</si>
  <si>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</si>
  <si>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</si>
  <si>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</si>
  <si>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</si>
  <si>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w35</t>
  </si>
  <si>
    <t>w40</t>
  </si>
  <si>
    <t>w45</t>
  </si>
  <si>
    <t>w50</t>
  </si>
  <si>
    <t>w55</t>
  </si>
  <si>
    <t>e3</t>
  </si>
  <si>
    <t>Juniors</t>
  </si>
  <si>
    <t>Serniors</t>
  </si>
  <si>
    <t xml:space="preserve">organizer: </t>
  </si>
  <si>
    <t>E4-12</t>
  </si>
  <si>
    <t>E4-14</t>
  </si>
  <si>
    <t>E4-16</t>
  </si>
  <si>
    <t>Ζ΄ ΕΝΩΣΗ</t>
  </si>
  <si>
    <t>3ο Ε3 2016</t>
  </si>
  <si>
    <t>Γ.Σ. ΛΙΒΥΚΟΣ ΙΕΡΑΠ.</t>
  </si>
  <si>
    <t>22</t>
  </si>
  <si>
    <t xml:space="preserve">23 Οκτωβρίου </t>
  </si>
  <si>
    <t>Κ. Χατζηδάκης</t>
  </si>
  <si>
    <t>ΜΠΑΛΑΣΚΑ ΒΑΣΙΛΙΚΗ</t>
  </si>
  <si>
    <t>Ο.Α.ΧΑΝΙΩΝ</t>
  </si>
  <si>
    <t>ΒΕΛΙΒΑΣΑΚΗ ΧΑΡΙΚΛΕΙΑ</t>
  </si>
  <si>
    <t>ΗΡΑΚΛΕΙΟ Ο.Α.&amp; Α.</t>
  </si>
  <si>
    <t>ΒΑΡΒΕΡΑΚΗ ΜΑΡΙΑ</t>
  </si>
  <si>
    <t>ΖΑΦΕΙΡΟΠΟΥΛΟΥ ΚΑΤΕΡΙΝΑ</t>
  </si>
  <si>
    <t>ΚΡΟΝΤΗΡΑ ΕΛΕΝΗ</t>
  </si>
  <si>
    <t>ΔΕΣΚΟΥΛΙΔΟΥ ΧΡΥΣΑΝΘΗ</t>
  </si>
  <si>
    <t>Α.Π.Μ.Σ.ΑΣΚΗΣΗ ΗΡΑΚΛΕΙΟΥ</t>
  </si>
  <si>
    <t>ΔΕΣΚΟΥΛΙΔΟΥ ΙΩΑΝΝΑ</t>
  </si>
  <si>
    <t>ΣΤΑΜΟΥΛΟΥ ΑΝΝΑ-ΜΑΡΙΑ</t>
  </si>
  <si>
    <t xml:space="preserve">1 2 7 4 6 3 5 8 </t>
  </si>
  <si>
    <t>Ζ΄ ΕΝΩΣΗ, 3ο Ε3 2016, Γ.Σ. ΛΙΒΥΚΟΣ ΙΕΡΑΠ. (Κ16)</t>
  </si>
  <si>
    <t>ΜΠΑΛΑΣΚΑ Β (Ο.Α.ΧΑΝΙΩΝ)</t>
  </si>
  <si>
    <t>ΔΕΣΚΟΥΛΙΔΟΥ Ι (Α.Π.Μ.Σ.ΑΣΚΗΣΗ ΗΡΑΚΛΕΙΟΥ)</t>
  </si>
  <si>
    <t>ΖΑΦΕΙΡΟΠΟΥΛΟΥ Κ (ΗΡΑΚΛΕΙΟ Ο.Α.&amp; Α.)</t>
  </si>
  <si>
    <t>ΔΕΣΚΟΥΛΙΔΟΥ Χ (Α.Π.Μ.Σ.ΑΣΚΗΣΗ ΗΡΑΚΛΕΙΟΥ)</t>
  </si>
  <si>
    <t>ΒΑΡΒΕΡΑΚΗ Μ (Ο.Α.ΧΑΝΙΩΝ)</t>
  </si>
  <si>
    <t>ΚΡΟΝΤΗΡΑ Ε (ΗΡΑΚΛΕΙΟ Ο.Α.&amp; Α.)</t>
  </si>
  <si>
    <t>ΣΤΑΜΟΥΛΟΥ Α (Ο.Α.ΧΑΝΙΩΝ)</t>
  </si>
  <si>
    <t>ΒΕΛΙΒΑΣΑΚΗ Χ (ΗΡΑΚΛΕΙΟ Ο.Α.&amp; Α.)</t>
  </si>
  <si>
    <t>42 41</t>
  </si>
  <si>
    <t>40 42</t>
  </si>
  <si>
    <t>40 40</t>
  </si>
  <si>
    <t>40 41</t>
  </si>
  <si>
    <t>61 60</t>
  </si>
  <si>
    <t>60 62</t>
  </si>
  <si>
    <t>62 61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</si>
</sst>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800]dddd\,\ mmmm\ dd\,\ yyyy"/>
    <numFmt numFmtId="165" formatCode="0.00000"/>
    <numFmt numFmtId="166" formatCode="0.0000"/>
    <numFmt numFmtId="167" formatCode="0.000000"/>
    <numFmt numFmtId="168" formatCode="0.0"/>
  </numFmts>
  <fonts count="6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0"/>
      <color rgb="FF0000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sz val="16"/>
      <color rgb="FFFF0000"/>
      <name val="Arial"/>
      <family val="2"/>
      <charset val="161"/>
    </font>
    <font>
      <sz val="9"/>
      <name val="Tahoma"/>
      <family val="2"/>
      <charset val="161"/>
    </font>
    <font>
      <b/>
      <sz val="9"/>
      <name val="Tahoma"/>
      <family val="2"/>
      <charset val="161"/>
    </font>
    <font>
      <b/>
      <u/>
      <sz val="14"/>
      <name val="Tahoma"/>
      <family val="2"/>
      <charset val="161"/>
    </font>
    <font>
      <sz val="10"/>
      <name val="Tahoma"/>
      <family val="2"/>
      <charset val="161"/>
    </font>
    <font>
      <sz val="8"/>
      <name val="Tahoma"/>
      <family val="2"/>
      <charset val="161"/>
    </font>
    <font>
      <b/>
      <sz val="10"/>
      <color rgb="FFC00000"/>
      <name val="Tahoma"/>
      <family val="2"/>
      <charset val="161"/>
    </font>
    <font>
      <b/>
      <sz val="10"/>
      <name val="Tahoma"/>
      <family val="2"/>
      <charset val="161"/>
    </font>
    <font>
      <b/>
      <sz val="8"/>
      <name val="Tahoma"/>
      <family val="2"/>
      <charset val="161"/>
    </font>
    <font>
      <b/>
      <u/>
      <sz val="8"/>
      <name val="Tahoma"/>
      <family val="2"/>
      <charset val="161"/>
    </font>
    <font>
      <b/>
      <sz val="14"/>
      <name val="Tahoma"/>
      <family val="2"/>
      <charset val="161"/>
    </font>
    <font>
      <sz val="14"/>
      <name val="Tahoma"/>
      <family val="2"/>
      <charset val="161"/>
    </font>
    <font>
      <b/>
      <sz val="12"/>
      <name val="Tahoma"/>
      <family val="2"/>
      <charset val="161"/>
    </font>
    <font>
      <b/>
      <sz val="16"/>
      <name val="Tahoma"/>
      <family val="2"/>
      <charset val="161"/>
    </font>
    <font>
      <b/>
      <i/>
      <sz val="10"/>
      <name val="Tahoma"/>
      <family val="2"/>
      <charset val="161"/>
    </font>
    <font>
      <b/>
      <sz val="12"/>
      <color indexed="10"/>
      <name val="Tahoma"/>
      <family val="2"/>
      <charset val="161"/>
    </font>
    <font>
      <sz val="12"/>
      <color indexed="10"/>
      <name val="Tahoma"/>
      <family val="2"/>
      <charset val="161"/>
    </font>
    <font>
      <b/>
      <u/>
      <sz val="13"/>
      <name val="Tahoma"/>
      <family val="2"/>
      <charset val="161"/>
    </font>
    <font>
      <b/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theme="0" tint="-0.499984740745262"/>
      <name val="Tahoma"/>
      <family val="2"/>
      <charset val="161"/>
    </font>
    <font>
      <sz val="6"/>
      <name val="Tahoma"/>
      <family val="2"/>
      <charset val="161"/>
    </font>
    <font>
      <u/>
      <sz val="8"/>
      <name val="Tahoma"/>
      <family val="2"/>
      <charset val="161"/>
    </font>
    <font>
      <u/>
      <sz val="6"/>
      <color indexed="55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6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i/>
      <sz val="7"/>
      <name val="Tahoma"/>
      <family val="2"/>
      <charset val="161"/>
    </font>
    <font>
      <b/>
      <i/>
      <u/>
      <sz val="7"/>
      <name val="Tahoma"/>
      <family val="2"/>
      <charset val="161"/>
    </font>
    <font>
      <i/>
      <sz val="7"/>
      <color indexed="55"/>
      <name val="Tahoma"/>
      <family val="2"/>
      <charset val="161"/>
    </font>
    <font>
      <i/>
      <u/>
      <sz val="7"/>
      <name val="Tahoma"/>
      <family val="2"/>
      <charset val="161"/>
    </font>
    <font>
      <b/>
      <i/>
      <sz val="7"/>
      <name val="Tahoma"/>
      <family val="2"/>
      <charset val="161"/>
    </font>
    <font>
      <b/>
      <i/>
      <u/>
      <sz val="7"/>
      <color theme="0" tint="-4.9989318521683403E-2"/>
      <name val="Tahoma"/>
      <family val="2"/>
      <charset val="161"/>
    </font>
    <font>
      <i/>
      <sz val="7"/>
      <color theme="0" tint="-4.9989318521683403E-2"/>
      <name val="Tahoma"/>
      <family val="2"/>
      <charset val="161"/>
    </font>
    <font>
      <b/>
      <sz val="7"/>
      <color theme="1"/>
      <name val="Verdana"/>
      <family val="2"/>
      <charset val="161"/>
    </font>
    <font>
      <b/>
      <sz val="7"/>
      <color rgb="FF000000"/>
      <name val="Verdana"/>
      <family val="2"/>
      <charset val="161"/>
    </font>
    <font>
      <sz val="7"/>
      <color rgb="FF000000"/>
      <name val="Verdana"/>
      <family val="2"/>
      <charset val="161"/>
    </font>
    <font>
      <sz val="8"/>
      <color theme="0" tint="-0.14999847407452621"/>
      <name val="Tahoma"/>
      <family val="2"/>
      <charset val="161"/>
    </font>
    <font>
      <b/>
      <sz val="8"/>
      <color rgb="FFC00000"/>
      <name val="Tahoma"/>
      <family val="2"/>
      <charset val="161"/>
    </font>
    <font>
      <b/>
      <sz val="8"/>
      <color rgb="FF00B050"/>
      <name val="Tahoma"/>
      <family val="2"/>
      <charset val="161"/>
    </font>
    <font>
      <b/>
      <sz val="8"/>
      <color rgb="FF0070C0"/>
      <name val="Tahoma"/>
      <family val="2"/>
      <charset val="161"/>
    </font>
    <font>
      <b/>
      <i/>
      <sz val="10"/>
      <color rgb="FF0070C0"/>
      <name val="Tahoma"/>
      <family val="2"/>
      <charset val="161"/>
    </font>
    <font>
      <sz val="10"/>
      <color theme="0" tint="-0.249977111117893"/>
      <name val="Tahoma"/>
      <family val="2"/>
      <charset val="161"/>
    </font>
    <font>
      <b/>
      <i/>
      <sz val="9"/>
      <name val="Tahoma"/>
      <family val="2"/>
      <charset val="161"/>
    </font>
    <font>
      <b/>
      <sz val="8"/>
      <color rgb="FFFF0000"/>
      <name val="Tahoma"/>
      <family val="2"/>
      <charset val="161"/>
    </font>
    <font>
      <b/>
      <sz val="14"/>
      <color theme="0" tint="-0.499984740745262"/>
      <name val="Tahoma"/>
      <family val="2"/>
      <charset val="161"/>
    </font>
    <font>
      <sz val="14"/>
      <color theme="0" tint="-0.499984740745262"/>
      <name val="Tahoma"/>
      <family val="2"/>
      <charset val="161"/>
    </font>
    <font>
      <b/>
      <sz val="9"/>
      <color theme="0" tint="-0.499984740745262"/>
      <name val="Tahoma"/>
      <family val="2"/>
      <charset val="161"/>
    </font>
    <font>
      <sz val="9"/>
      <color theme="0" tint="-0.499984740745262"/>
      <name val="Tahoma"/>
      <family val="2"/>
      <charset val="161"/>
    </font>
    <font>
      <b/>
      <i/>
      <u/>
      <sz val="8"/>
      <name val="Tahoma"/>
      <family val="2"/>
      <charset val="161"/>
    </font>
    <font>
      <i/>
      <sz val="8"/>
      <color indexed="55"/>
      <name val="Tahoma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7">
    <xf numFmtId="0" fontId="0" fillId="0" borderId="0" xfId="0"/>
    <xf numFmtId="0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0" fontId="12" fillId="9" borderId="15" xfId="0" applyFont="1" applyFill="1" applyBorder="1" applyAlignment="1" applyProtection="1">
      <alignment horizontal="left" vertical="center"/>
      <protection locked="0"/>
    </xf>
    <xf numFmtId="0" fontId="12" fillId="9" borderId="13" xfId="0" applyFont="1" applyFill="1" applyBorder="1" applyAlignment="1" applyProtection="1">
      <alignment horizontal="left" vertical="center"/>
      <protection locked="0"/>
    </xf>
    <xf numFmtId="49" fontId="12" fillId="9" borderId="13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2" fillId="9" borderId="14" xfId="0" applyFont="1" applyFill="1" applyBorder="1" applyAlignment="1" applyProtection="1">
      <alignment horizontal="left" vertical="center"/>
      <protection locked="0"/>
    </xf>
    <xf numFmtId="0" fontId="13" fillId="11" borderId="3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165" fontId="1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65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16" fillId="7" borderId="12" xfId="0" applyFont="1" applyFill="1" applyBorder="1" applyAlignment="1">
      <alignment horizontal="centerContinuous" vertical="center"/>
    </xf>
    <xf numFmtId="49" fontId="16" fillId="0" borderId="10" xfId="0" applyNumberFormat="1" applyFont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quotePrefix="1" applyFont="1" applyAlignment="1">
      <alignment vertical="center"/>
    </xf>
    <xf numFmtId="0" fontId="7" fillId="0" borderId="0" xfId="0" quotePrefix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7" borderId="12" xfId="0" applyFont="1" applyFill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8" fillId="0" borderId="2" xfId="0" quotePrefix="1" applyNumberFormat="1" applyFont="1" applyBorder="1" applyAlignment="1" applyProtection="1">
      <alignment vertical="center"/>
    </xf>
    <xf numFmtId="0" fontId="19" fillId="0" borderId="2" xfId="0" applyNumberFormat="1" applyFont="1" applyBorder="1" applyAlignment="1" applyProtection="1">
      <alignment horizontal="right" vertical="center"/>
    </xf>
    <xf numFmtId="0" fontId="18" fillId="0" borderId="0" xfId="0" applyNumberFormat="1" applyFont="1" applyAlignment="1" applyProtection="1">
      <alignment vertical="center"/>
      <protection locked="0"/>
    </xf>
    <xf numFmtId="166" fontId="14" fillId="0" borderId="0" xfId="0" applyNumberFormat="1" applyFont="1" applyBorder="1" applyAlignment="1" applyProtection="1">
      <alignment horizontal="center" vertical="center"/>
      <protection locked="0"/>
    </xf>
    <xf numFmtId="167" fontId="14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0" fontId="11" fillId="0" borderId="7" xfId="0" applyNumberFormat="1" applyFont="1" applyBorder="1" applyAlignment="1" applyProtection="1">
      <alignment horizontal="center" vertical="center"/>
    </xf>
    <xf numFmtId="166" fontId="11" fillId="0" borderId="9" xfId="0" applyNumberFormat="1" applyFont="1" applyBorder="1" applyAlignment="1" applyProtection="1">
      <alignment horizontal="center" vertical="center"/>
      <protection locked="0"/>
    </xf>
    <xf numFmtId="167" fontId="11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13" fillId="2" borderId="15" xfId="0" applyNumberFormat="1" applyFont="1" applyFill="1" applyBorder="1" applyAlignment="1" applyProtection="1">
      <alignment horizontal="center" vertical="center"/>
    </xf>
    <xf numFmtId="0" fontId="13" fillId="2" borderId="14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4" fillId="2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25" fillId="3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left" vertical="center"/>
      <protection locked="0"/>
    </xf>
    <xf numFmtId="0" fontId="27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NumberFormat="1" applyFont="1" applyFill="1" applyAlignment="1" applyProtection="1">
      <alignment horizontal="center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11" fillId="0" borderId="6" xfId="0" applyNumberFormat="1" applyFont="1" applyFill="1" applyBorder="1" applyAlignment="1" applyProtection="1">
      <alignment horizontal="left" vertical="center"/>
    </xf>
    <xf numFmtId="0" fontId="14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34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quotePrefix="1" applyNumberFormat="1" applyFont="1" applyFill="1" applyAlignment="1" applyProtection="1">
      <alignment vertical="center"/>
      <protection locked="0"/>
    </xf>
    <xf numFmtId="0" fontId="36" fillId="0" borderId="0" xfId="0" applyNumberFormat="1" applyFont="1" applyFill="1" applyAlignment="1" applyProtection="1">
      <alignment vertical="center"/>
      <protection locked="0"/>
    </xf>
    <xf numFmtId="0" fontId="36" fillId="0" borderId="0" xfId="0" applyNumberFormat="1" applyFont="1" applyFill="1" applyAlignment="1" applyProtection="1">
      <alignment horizontal="center" vertical="center"/>
      <protection locked="0"/>
    </xf>
    <xf numFmtId="0" fontId="36" fillId="0" borderId="0" xfId="0" applyNumberFormat="1" applyFont="1" applyFill="1" applyAlignment="1" applyProtection="1">
      <alignment horizontal="left" vertical="center"/>
      <protection locked="0"/>
    </xf>
    <xf numFmtId="0" fontId="37" fillId="0" borderId="0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NumberFormat="1" applyFont="1" applyFill="1" applyAlignment="1" applyProtection="1">
      <alignment horizontal="center" vertical="center"/>
      <protection locked="0"/>
    </xf>
    <xf numFmtId="0" fontId="38" fillId="0" borderId="0" xfId="0" applyNumberFormat="1" applyFont="1" applyFill="1" applyAlignment="1" applyProtection="1">
      <alignment vertical="center"/>
      <protection locked="0"/>
    </xf>
    <xf numFmtId="0" fontId="39" fillId="0" borderId="0" xfId="0" applyNumberFormat="1" applyFont="1" applyFill="1" applyAlignment="1" applyProtection="1">
      <alignment vertical="center"/>
      <protection locked="0"/>
    </xf>
    <xf numFmtId="0" fontId="36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36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horizontal="left" vertical="center"/>
    </xf>
    <xf numFmtId="0" fontId="42" fillId="0" borderId="0" xfId="0" quotePrefix="1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46" fillId="0" borderId="0" xfId="0" applyNumberFormat="1" applyFont="1" applyFill="1" applyAlignment="1" applyProtection="1">
      <alignment horizontal="left" vertical="center"/>
      <protection locked="0"/>
    </xf>
    <xf numFmtId="165" fontId="11" fillId="0" borderId="0" xfId="0" applyNumberFormat="1" applyFont="1" applyBorder="1" applyAlignment="1" applyProtection="1">
      <alignment horizontal="center" vertical="center"/>
    </xf>
    <xf numFmtId="0" fontId="44" fillId="11" borderId="15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168" fontId="45" fillId="0" borderId="0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12" borderId="7" xfId="0" applyFont="1" applyFill="1" applyBorder="1" applyAlignment="1" applyProtection="1">
      <alignment horizontal="center" vertical="center"/>
      <protection locked="0"/>
    </xf>
    <xf numFmtId="0" fontId="11" fillId="12" borderId="7" xfId="0" quotePrefix="1" applyFont="1" applyFill="1" applyBorder="1" applyAlignment="1" applyProtection="1">
      <alignment horizontal="center" vertical="center"/>
      <protection locked="0"/>
    </xf>
    <xf numFmtId="0" fontId="11" fillId="13" borderId="7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13" borderId="14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/>
    </xf>
    <xf numFmtId="0" fontId="26" fillId="0" borderId="9" xfId="0" applyFont="1" applyBorder="1" applyAlignment="1">
      <alignment horizontal="right" vertical="center"/>
    </xf>
    <xf numFmtId="0" fontId="11" fillId="0" borderId="5" xfId="0" applyNumberFormat="1" applyFont="1" applyFill="1" applyBorder="1" applyAlignment="1" applyProtection="1">
      <alignment horizontal="left" vertical="center"/>
    </xf>
    <xf numFmtId="0" fontId="26" fillId="0" borderId="8" xfId="0" applyFont="1" applyBorder="1" applyAlignment="1">
      <alignment horizontal="right" vertical="center"/>
    </xf>
    <xf numFmtId="0" fontId="48" fillId="0" borderId="9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quotePrefix="1" applyNumberFormat="1" applyFont="1" applyFill="1" applyBorder="1" applyAlignment="1" applyProtection="1">
      <alignment vertical="center"/>
      <protection locked="0"/>
    </xf>
    <xf numFmtId="0" fontId="10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right" vertical="center"/>
    </xf>
    <xf numFmtId="0" fontId="50" fillId="9" borderId="13" xfId="0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3" borderId="15" xfId="0" applyNumberFormat="1" applyFont="1" applyFill="1" applyBorder="1" applyAlignment="1" applyProtection="1">
      <alignment horizontal="center" vertical="center"/>
      <protection locked="0"/>
    </xf>
    <xf numFmtId="0" fontId="10" fillId="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4" xfId="0" quotePrefix="1" applyNumberFormat="1" applyFont="1" applyBorder="1" applyAlignment="1" applyProtection="1">
      <alignment horizontal="center" vertical="center"/>
      <protection locked="0"/>
    </xf>
    <xf numFmtId="0" fontId="10" fillId="0" borderId="4" xfId="0" applyNumberFormat="1" applyFont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5" xfId="0" quotePrefix="1" applyNumberFormat="1" applyFont="1" applyBorder="1" applyAlignment="1" applyProtection="1">
      <alignment horizontal="center" vertical="center"/>
      <protection locked="0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11" borderId="4" xfId="0" applyFont="1" applyFill="1" applyBorder="1" applyAlignment="1" applyProtection="1">
      <alignment horizontal="center" vertical="center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6" xfId="0" quotePrefix="1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quotePrefix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</xf>
    <xf numFmtId="0" fontId="10" fillId="0" borderId="0" xfId="0" quotePrefix="1" applyFont="1" applyBorder="1" applyAlignment="1" applyProtection="1">
      <alignment horizontal="left" vertical="center"/>
      <protection locked="0"/>
    </xf>
    <xf numFmtId="0" fontId="10" fillId="0" borderId="0" xfId="0" quotePrefix="1" applyFont="1" applyFill="1" applyBorder="1" applyAlignment="1" applyProtection="1">
      <alignment vertical="center"/>
      <protection locked="0"/>
    </xf>
    <xf numFmtId="0" fontId="51" fillId="0" borderId="0" xfId="0" quotePrefix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quotePrefix="1" applyFont="1" applyBorder="1" applyAlignment="1" applyProtection="1">
      <alignment vertical="center"/>
      <protection locked="0"/>
    </xf>
    <xf numFmtId="0" fontId="13" fillId="0" borderId="0" xfId="0" quotePrefix="1" applyFont="1" applyBorder="1" applyAlignment="1" applyProtection="1">
      <alignment horizontal="left" vertical="center"/>
      <protection locked="0"/>
    </xf>
    <xf numFmtId="0" fontId="13" fillId="0" borderId="0" xfId="0" quotePrefix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64" fontId="10" fillId="0" borderId="0" xfId="0" applyNumberFormat="1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right" vertical="center"/>
    </xf>
    <xf numFmtId="0" fontId="7" fillId="14" borderId="11" xfId="0" applyFont="1" applyFill="1" applyBorder="1" applyAlignment="1" applyProtection="1">
      <alignment horizontal="right" vertical="center"/>
    </xf>
    <xf numFmtId="0" fontId="16" fillId="14" borderId="7" xfId="0" applyFont="1" applyFill="1" applyBorder="1" applyAlignment="1" applyProtection="1">
      <alignment horizontal="center" vertical="center"/>
      <protection locked="0"/>
    </xf>
    <xf numFmtId="0" fontId="53" fillId="0" borderId="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4" fillId="0" borderId="2" xfId="0" applyNumberFormat="1" applyFont="1" applyFill="1" applyBorder="1" applyAlignment="1">
      <alignment vertical="center"/>
    </xf>
    <xf numFmtId="0" fontId="54" fillId="0" borderId="0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2" xfId="0" applyNumberFormat="1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4" fillId="7" borderId="12" xfId="0" applyFont="1" applyFill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0" fontId="56" fillId="0" borderId="7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7" borderId="12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0" xfId="0" quotePrefix="1" applyFont="1" applyAlignment="1">
      <alignment vertical="center"/>
    </xf>
    <xf numFmtId="0" fontId="57" fillId="0" borderId="0" xfId="0" quotePrefix="1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NumberFormat="1" applyFont="1" applyFill="1" applyBorder="1" applyAlignment="1">
      <alignment vertical="center"/>
    </xf>
    <xf numFmtId="0" fontId="54" fillId="7" borderId="12" xfId="0" applyFont="1" applyFill="1" applyBorder="1" applyAlignment="1">
      <alignment horizontal="centerContinuous" vertical="center"/>
    </xf>
    <xf numFmtId="49" fontId="54" fillId="0" borderId="1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58" fillId="0" borderId="0" xfId="0" applyNumberFormat="1" applyFont="1" applyFill="1" applyBorder="1" applyAlignment="1" applyProtection="1">
      <alignment horizontal="left" vertical="center"/>
      <protection locked="0"/>
    </xf>
    <xf numFmtId="0" fontId="59" fillId="0" borderId="0" xfId="0" applyNumberFormat="1" applyFont="1" applyFill="1" applyAlignment="1" applyProtection="1">
      <alignment vertical="center"/>
      <protection locked="0"/>
    </xf>
    <xf numFmtId="0" fontId="13" fillId="0" borderId="2" xfId="0" applyNumberFormat="1" applyFont="1" applyFill="1" applyBorder="1" applyAlignment="1">
      <alignment vertical="center"/>
    </xf>
    <xf numFmtId="0" fontId="11" fillId="0" borderId="0" xfId="0" applyFont="1"/>
    <xf numFmtId="0" fontId="35" fillId="0" borderId="1" xfId="0" applyNumberFormat="1" applyFont="1" applyFill="1" applyBorder="1" applyAlignment="1" applyProtection="1">
      <alignment horizontal="center" vertical="center" shrinkToFit="1"/>
    </xf>
    <xf numFmtId="0" fontId="11" fillId="8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4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" xfId="0" quotePrefix="1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left" vertical="center" shrinkToFit="1"/>
    </xf>
    <xf numFmtId="0" fontId="14" fillId="0" borderId="4" xfId="0" applyNumberFormat="1" applyFont="1" applyFill="1" applyBorder="1" applyAlignment="1" applyProtection="1">
      <alignment horizontal="left" vertical="center" shrinkToFit="1"/>
    </xf>
    <xf numFmtId="0" fontId="34" fillId="3" borderId="8" xfId="0" applyNumberFormat="1" applyFont="1" applyFill="1" applyBorder="1" applyAlignment="1" applyProtection="1">
      <alignment horizontal="left" vertical="center" shrinkToFit="1"/>
      <protection locked="0"/>
    </xf>
    <xf numFmtId="0" fontId="11" fillId="15" borderId="2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2" xfId="0" applyNumberFormat="1" applyFont="1" applyFill="1" applyBorder="1" applyAlignment="1" applyProtection="1">
      <alignment horizontal="left" vertical="center" shrinkToFit="1"/>
    </xf>
    <xf numFmtId="0" fontId="2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0" xfId="0" applyNumberFormat="1" applyFont="1" applyFill="1" applyAlignment="1" applyProtection="1">
      <alignment horizontal="left" vertical="center" shrinkToFit="1"/>
      <protection locked="0"/>
    </xf>
    <xf numFmtId="0" fontId="35" fillId="0" borderId="2" xfId="0" applyNumberFormat="1" applyFont="1" applyFill="1" applyBorder="1" applyAlignment="1" applyProtection="1">
      <alignment horizontal="center" vertical="center" shrinkToFit="1"/>
    </xf>
    <xf numFmtId="0" fontId="11" fillId="5" borderId="0" xfId="0" applyFont="1" applyFill="1" applyBorder="1" applyAlignment="1" applyProtection="1">
      <alignment horizontal="center" vertical="center" shrinkToFit="1"/>
      <protection locked="0"/>
    </xf>
    <xf numFmtId="0" fontId="35" fillId="6" borderId="0" xfId="0" applyFont="1" applyFill="1" applyBorder="1" applyAlignment="1" applyProtection="1">
      <alignment horizontal="center" vertical="center" shrinkToFit="1"/>
      <protection locked="0"/>
    </xf>
    <xf numFmtId="0" fontId="35" fillId="4" borderId="0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NumberFormat="1" applyFont="1" applyFill="1" applyBorder="1" applyAlignment="1" applyProtection="1">
      <alignment horizontal="center" vertical="center" shrinkToFit="1"/>
    </xf>
    <xf numFmtId="0" fontId="7" fillId="0" borderId="2" xfId="0" applyNumberFormat="1" applyFont="1" applyFill="1" applyBorder="1" applyAlignment="1" applyProtection="1">
      <alignment horizontal="left" vertical="center" shrinkToFit="1"/>
    </xf>
    <xf numFmtId="0" fontId="11" fillId="0" borderId="6" xfId="0" applyNumberFormat="1" applyFont="1" applyFill="1" applyBorder="1" applyAlignment="1" applyProtection="1">
      <alignment horizontal="left" vertical="center" shrinkToFit="1"/>
    </xf>
    <xf numFmtId="0" fontId="34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35" fillId="2" borderId="1" xfId="0" applyNumberFormat="1" applyFont="1" applyFill="1" applyBorder="1" applyAlignment="1" applyProtection="1">
      <alignment horizontal="center" vertical="center" shrinkToFit="1"/>
    </xf>
    <xf numFmtId="0" fontId="35" fillId="0" borderId="0" xfId="0" applyFont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</xf>
    <xf numFmtId="0" fontId="7" fillId="2" borderId="1" xfId="0" applyNumberFormat="1" applyFont="1" applyFill="1" applyBorder="1" applyAlignment="1" applyProtection="1">
      <alignment horizontal="left" vertical="center" shrinkToFit="1"/>
    </xf>
    <xf numFmtId="0" fontId="11" fillId="2" borderId="4" xfId="0" applyNumberFormat="1" applyFont="1" applyFill="1" applyBorder="1" applyAlignment="1" applyProtection="1">
      <alignment horizontal="left" vertical="center" shrinkToFit="1"/>
    </xf>
    <xf numFmtId="0" fontId="25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35" fillId="2" borderId="2" xfId="0" applyNumberFormat="1" applyFont="1" applyFill="1" applyBorder="1" applyAlignment="1" applyProtection="1">
      <alignment horizontal="center" vertical="center" shrinkToFit="1"/>
    </xf>
    <xf numFmtId="0" fontId="1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" xfId="0" applyNumberFormat="1" applyFont="1" applyFill="1" applyBorder="1" applyAlignment="1" applyProtection="1">
      <alignment horizontal="center" vertical="center" shrinkToFit="1"/>
    </xf>
    <xf numFmtId="0" fontId="7" fillId="2" borderId="2" xfId="0" applyNumberFormat="1" applyFont="1" applyFill="1" applyBorder="1" applyAlignment="1" applyProtection="1">
      <alignment horizontal="left" vertical="center" shrinkToFit="1"/>
    </xf>
    <xf numFmtId="0" fontId="11" fillId="2" borderId="6" xfId="0" applyNumberFormat="1" applyFont="1" applyFill="1" applyBorder="1" applyAlignment="1" applyProtection="1">
      <alignment horizontal="left" vertical="center" shrinkToFit="1"/>
    </xf>
    <xf numFmtId="0" fontId="11" fillId="0" borderId="0" xfId="0" applyNumberFormat="1" applyFont="1" applyFill="1" applyAlignment="1" applyProtection="1">
      <alignment horizontal="left" vertical="center" shrinkToFit="1"/>
      <protection locked="0"/>
    </xf>
    <xf numFmtId="0" fontId="11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34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11" fillId="10" borderId="2" xfId="0" applyNumberFormat="1" applyFont="1" applyFill="1" applyBorder="1" applyAlignment="1" applyProtection="1">
      <alignment horizontal="left" vertical="center" shrinkToFit="1"/>
    </xf>
    <xf numFmtId="0" fontId="11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left" vertical="center" shrinkToFit="1"/>
    </xf>
    <xf numFmtId="0" fontId="11" fillId="0" borderId="4" xfId="0" applyNumberFormat="1" applyFont="1" applyFill="1" applyBorder="1" applyAlignment="1" applyProtection="1">
      <alignment horizontal="left" vertical="center" shrinkToFit="1"/>
    </xf>
    <xf numFmtId="0" fontId="34" fillId="3" borderId="9" xfId="0" applyNumberFormat="1" applyFont="1" applyFill="1" applyBorder="1" applyAlignment="1" applyProtection="1">
      <alignment horizontal="left" vertical="center" shrinkToFit="1"/>
      <protection locked="0"/>
    </xf>
    <xf numFmtId="0" fontId="11" fillId="10" borderId="1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9" xfId="0" applyNumberFormat="1" applyFont="1" applyFill="1" applyBorder="1" applyAlignment="1" applyProtection="1">
      <alignment horizontal="left" vertical="center" shrinkToFit="1"/>
      <protection locked="0"/>
    </xf>
    <xf numFmtId="0" fontId="35" fillId="0" borderId="0" xfId="0" applyFont="1" applyFill="1" applyBorder="1" applyAlignment="1" applyProtection="1">
      <alignment horizontal="left" vertical="center" shrinkToFit="1"/>
      <protection locked="0"/>
    </xf>
    <xf numFmtId="0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NumberFormat="1" applyFont="1" applyFill="1" applyBorder="1" applyAlignment="1" applyProtection="1">
      <alignment horizontal="center" vertical="center" shrinkToFit="1"/>
    </xf>
    <xf numFmtId="0" fontId="8" fillId="2" borderId="2" xfId="0" applyNumberFormat="1" applyFont="1" applyFill="1" applyBorder="1" applyAlignment="1" applyProtection="1">
      <alignment horizontal="left" vertical="center" shrinkToFit="1"/>
    </xf>
    <xf numFmtId="0" fontId="14" fillId="2" borderId="6" xfId="0" applyNumberFormat="1" applyFont="1" applyFill="1" applyBorder="1" applyAlignment="1" applyProtection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quotePrefix="1" applyFont="1" applyAlignment="1">
      <alignment vertical="center" shrinkToFit="1"/>
    </xf>
    <xf numFmtId="0" fontId="7" fillId="0" borderId="0" xfId="0" quotePrefix="1" applyFont="1" applyFill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10" fillId="0" borderId="7" xfId="0" applyNumberFormat="1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vertical="center" shrinkToFit="1"/>
      <protection locked="0"/>
    </xf>
    <xf numFmtId="0" fontId="7" fillId="0" borderId="7" xfId="0" applyNumberFormat="1" applyFont="1" applyBorder="1" applyAlignment="1" applyProtection="1">
      <alignment vertical="center" shrinkToFit="1"/>
      <protection locked="0"/>
    </xf>
    <xf numFmtId="0" fontId="10" fillId="0" borderId="7" xfId="0" applyNumberFormat="1" applyFont="1" applyBorder="1" applyAlignment="1" applyProtection="1">
      <alignment vertical="center" shrinkToFit="1"/>
      <protection locked="0"/>
    </xf>
    <xf numFmtId="0" fontId="14" fillId="2" borderId="7" xfId="0" applyNumberFormat="1" applyFont="1" applyFill="1" applyBorder="1" applyAlignment="1" applyProtection="1">
      <alignment horizontal="center" vertical="center"/>
    </xf>
    <xf numFmtId="168" fontId="26" fillId="0" borderId="0" xfId="0" applyNumberFormat="1" applyFont="1" applyFill="1" applyBorder="1" applyAlignment="1" applyProtection="1">
      <alignment horizontal="center" vertical="center"/>
      <protection locked="0"/>
    </xf>
    <xf numFmtId="168" fontId="11" fillId="0" borderId="0" xfId="0" applyNumberFormat="1" applyFont="1" applyFill="1" applyAlignment="1" applyProtection="1">
      <alignment horizontal="center" vertical="center"/>
      <protection locked="0"/>
    </xf>
    <xf numFmtId="168" fontId="31" fillId="0" borderId="0" xfId="0" applyNumberFormat="1" applyFont="1" applyFill="1" applyBorder="1" applyAlignment="1" applyProtection="1">
      <alignment horizontal="center" vertical="center"/>
      <protection locked="0"/>
    </xf>
    <xf numFmtId="168" fontId="11" fillId="0" borderId="1" xfId="0" quotePrefix="1" applyNumberFormat="1" applyFont="1" applyFill="1" applyBorder="1" applyAlignment="1" applyProtection="1">
      <alignment horizontal="center" vertical="center" shrinkToFit="1"/>
    </xf>
    <xf numFmtId="168" fontId="11" fillId="0" borderId="2" xfId="0" applyNumberFormat="1" applyFont="1" applyFill="1" applyBorder="1" applyAlignment="1" applyProtection="1">
      <alignment horizontal="center" vertical="center" shrinkToFit="1"/>
    </xf>
    <xf numFmtId="168" fontId="11" fillId="2" borderId="1" xfId="0" applyNumberFormat="1" applyFont="1" applyFill="1" applyBorder="1" applyAlignment="1" applyProtection="1">
      <alignment horizontal="center" vertical="center" shrinkToFit="1"/>
    </xf>
    <xf numFmtId="168" fontId="11" fillId="2" borderId="2" xfId="0" applyNumberFormat="1" applyFont="1" applyFill="1" applyBorder="1" applyAlignment="1" applyProtection="1">
      <alignment horizontal="center" vertical="center" shrinkToFit="1"/>
    </xf>
    <xf numFmtId="168" fontId="11" fillId="0" borderId="1" xfId="0" applyNumberFormat="1" applyFont="1" applyFill="1" applyBorder="1" applyAlignment="1" applyProtection="1">
      <alignment horizontal="center" vertical="center" shrinkToFit="1"/>
    </xf>
    <xf numFmtId="168" fontId="14" fillId="0" borderId="0" xfId="0" quotePrefix="1" applyNumberFormat="1" applyFont="1" applyFill="1" applyBorder="1" applyAlignment="1" applyProtection="1">
      <alignment horizontal="left" vertical="center"/>
      <protection locked="0"/>
    </xf>
    <xf numFmtId="168" fontId="11" fillId="0" borderId="0" xfId="0" applyNumberFormat="1" applyFont="1" applyFill="1" applyBorder="1" applyAlignment="1" applyProtection="1">
      <alignment horizontal="center" vertical="center"/>
      <protection locked="0"/>
    </xf>
    <xf numFmtId="168" fontId="36" fillId="0" borderId="0" xfId="0" applyNumberFormat="1" applyFont="1" applyFill="1" applyAlignment="1" applyProtection="1">
      <alignment horizontal="center" vertical="center"/>
      <protection locked="0"/>
    </xf>
    <xf numFmtId="168" fontId="10" fillId="0" borderId="7" xfId="0" quotePrefix="1" applyNumberFormat="1" applyFont="1" applyBorder="1" applyAlignment="1" applyProtection="1">
      <alignment vertical="center" shrinkToFit="1"/>
      <protection locked="0"/>
    </xf>
    <xf numFmtId="0" fontId="48" fillId="0" borderId="9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5" xfId="0" applyFont="1" applyBorder="1" applyAlignment="1">
      <alignment horizontal="center" vertical="center" shrinkToFit="1"/>
    </xf>
    <xf numFmtId="0" fontId="49" fillId="0" borderId="9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5" xfId="0" applyFont="1" applyBorder="1" applyAlignment="1">
      <alignment horizontal="center" vertical="center" shrinkToFit="1"/>
    </xf>
    <xf numFmtId="0" fontId="47" fillId="0" borderId="9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47" fillId="0" borderId="5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 shrinkToFit="1"/>
    </xf>
    <xf numFmtId="0" fontId="11" fillId="0" borderId="0" xfId="0" applyFont="1" applyAlignment="1" applyProtection="1">
      <alignment horizontal="center" vertical="center"/>
      <protection locked="0"/>
    </xf>
    <xf numFmtId="0" fontId="44" fillId="12" borderId="15" xfId="0" applyFont="1" applyFill="1" applyBorder="1" applyAlignment="1" applyProtection="1">
      <alignment horizontal="center" vertical="center"/>
    </xf>
    <xf numFmtId="0" fontId="9" fillId="0" borderId="0" xfId="0" quotePrefix="1" applyNumberFormat="1" applyFont="1" applyFill="1" applyBorder="1" applyAlignment="1" applyProtection="1">
      <alignment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14" fillId="11" borderId="3" xfId="0" applyFont="1" applyFill="1" applyBorder="1" applyAlignment="1" applyProtection="1">
      <alignment horizontal="center" vertical="center"/>
    </xf>
    <xf numFmtId="0" fontId="14" fillId="11" borderId="4" xfId="0" applyFont="1" applyFill="1" applyBorder="1" applyAlignment="1" applyProtection="1">
      <alignment horizontal="center" vertical="center"/>
    </xf>
    <xf numFmtId="0" fontId="14" fillId="11" borderId="7" xfId="0" applyFont="1" applyFill="1" applyBorder="1" applyAlignment="1">
      <alignment horizontal="center" vertical="center"/>
    </xf>
  </cellXfs>
  <cellStyles count="1">
    <cellStyle name="Κανονικό" xfId="0" builtinId="0"/>
  </cellStyles>
  <dxfs count="4">
    <dxf>
      <font>
        <b/>
        <i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5</xdr:row>
          <xdr:rowOff>19050</xdr:rowOff>
        </xdr:from>
        <xdr:to>
          <xdr:col>12</xdr:col>
          <xdr:colOff>361950</xdr:colOff>
          <xdr:row>7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l-GR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8</xdr:row>
          <xdr:rowOff>142875</xdr:rowOff>
        </xdr:from>
        <xdr:to>
          <xdr:col>13</xdr:col>
          <xdr:colOff>0</xdr:colOff>
          <xdr:row>11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Κλήρωση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1</xdr:row>
          <xdr:rowOff>0</xdr:rowOff>
        </xdr:from>
        <xdr:to>
          <xdr:col>25</xdr:col>
          <xdr:colOff>142875</xdr:colOff>
          <xdr:row>3</xdr:row>
          <xdr:rowOff>66675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PDF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4</xdr:row>
          <xdr:rowOff>123825</xdr:rowOff>
        </xdr:from>
        <xdr:to>
          <xdr:col>8</xdr:col>
          <xdr:colOff>438150</xdr:colOff>
          <xdr:row>8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Day 1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66" name="Butto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l-G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Copy from Prep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67" name="Butto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4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l-G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Copy from Prep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68" name="Button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4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l-G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5</xdr:row>
          <xdr:rowOff>123825</xdr:rowOff>
        </xdr:from>
        <xdr:to>
          <xdr:col>8</xdr:col>
          <xdr:colOff>419100</xdr:colOff>
          <xdr:row>8</xdr:row>
          <xdr:rowOff>28575</xdr:rowOff>
        </xdr:to>
        <xdr:sp macro="" textlink="">
          <xdr:nvSpPr>
            <xdr:cNvPr id="11274" name="Button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4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l-G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Day 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1"/>
  <sheetViews>
    <sheetView showGridLines="0" zoomScale="115" zoomScaleNormal="115" workbookViewId="0">
      <selection activeCell="B24" sqref="B24"/>
    </sheetView>
  </sheetViews>
  <sheetFormatPr defaultColWidth="8.85546875" defaultRowHeight="12.75" x14ac:dyDescent="0.2"/>
  <cols>
    <col min="1" max="1" width="20.7109375" style="137" customWidth="1"/>
    <col min="2" max="2" width="30.7109375" style="138" customWidth="1"/>
    <col min="3" max="3" width="8.85546875" style="1" customWidth="1"/>
    <col min="4" max="4" width="6" style="145" hidden="1" customWidth="1"/>
    <col min="5" max="5" width="4.140625" style="145" hidden="1" customWidth="1"/>
    <col min="6" max="6" width="7.28515625" style="145" hidden="1" customWidth="1"/>
    <col min="7" max="7" width="4.28515625" style="8" hidden="1" customWidth="1"/>
    <col min="8" max="8" width="4.5703125" style="8" hidden="1" customWidth="1"/>
    <col min="9" max="10" width="8.85546875" style="8" customWidth="1"/>
    <col min="11" max="16384" width="8.85546875" style="8"/>
  </cols>
  <sheetData>
    <row r="1" spans="1:9" ht="18" x14ac:dyDescent="0.2">
      <c r="A1" s="181" t="s">
        <v>101</v>
      </c>
      <c r="B1" s="182">
        <v>8</v>
      </c>
      <c r="D1" s="135"/>
      <c r="E1" s="135"/>
      <c r="F1" s="136"/>
    </row>
    <row r="2" spans="1:9" x14ac:dyDescent="0.2">
      <c r="D2" s="139"/>
      <c r="E2" s="140"/>
      <c r="F2" s="141"/>
    </row>
    <row r="3" spans="1:9" x14ac:dyDescent="0.2">
      <c r="A3" s="4" t="s">
        <v>3</v>
      </c>
      <c r="B3" s="5" t="s">
        <v>127</v>
      </c>
      <c r="D3" s="139"/>
      <c r="E3" s="140"/>
      <c r="F3" s="136"/>
    </row>
    <row r="4" spans="1:9" x14ac:dyDescent="0.2">
      <c r="A4" s="4" t="s">
        <v>4</v>
      </c>
      <c r="B4" s="6" t="s">
        <v>128</v>
      </c>
      <c r="D4" s="135"/>
      <c r="E4" s="135"/>
      <c r="F4" s="136"/>
    </row>
    <row r="5" spans="1:9" x14ac:dyDescent="0.2">
      <c r="A5" s="180" t="s">
        <v>91</v>
      </c>
      <c r="B5" s="144" t="s">
        <v>120</v>
      </c>
    </row>
    <row r="6" spans="1:9" x14ac:dyDescent="0.2">
      <c r="A6" s="180" t="s">
        <v>90</v>
      </c>
      <c r="B6" s="144">
        <v>16</v>
      </c>
    </row>
    <row r="7" spans="1:9" x14ac:dyDescent="0.2">
      <c r="A7" s="4" t="s">
        <v>5</v>
      </c>
      <c r="B7" s="6" t="s">
        <v>129</v>
      </c>
      <c r="D7" s="146" t="s">
        <v>144</v>
      </c>
      <c r="E7" s="146"/>
      <c r="F7" s="136"/>
      <c r="G7" s="136"/>
      <c r="H7" s="136"/>
    </row>
    <row r="8" spans="1:9" x14ac:dyDescent="0.2">
      <c r="A8" s="103" t="s">
        <v>49</v>
      </c>
      <c r="B8" s="6" t="s">
        <v>70</v>
      </c>
      <c r="D8" s="147" t="s">
        <v>27</v>
      </c>
      <c r="I8" s="136"/>
    </row>
    <row r="9" spans="1:9" x14ac:dyDescent="0.2">
      <c r="A9" s="4" t="s">
        <v>0</v>
      </c>
      <c r="B9" s="7" t="s">
        <v>130</v>
      </c>
      <c r="D9" s="8" t="s">
        <v>32</v>
      </c>
      <c r="E9" s="8"/>
    </row>
    <row r="10" spans="1:9" x14ac:dyDescent="0.2">
      <c r="A10" s="4" t="s">
        <v>1</v>
      </c>
      <c r="B10" s="7" t="s">
        <v>131</v>
      </c>
      <c r="C10" s="8"/>
      <c r="D10" s="8"/>
      <c r="E10" s="8"/>
      <c r="F10" s="8"/>
    </row>
    <row r="11" spans="1:9" x14ac:dyDescent="0.2">
      <c r="A11" s="4" t="s">
        <v>2</v>
      </c>
      <c r="B11" s="6" t="s">
        <v>132</v>
      </c>
      <c r="C11" s="8"/>
      <c r="D11" s="148">
        <v>0</v>
      </c>
      <c r="E11" s="149" t="s">
        <v>11</v>
      </c>
      <c r="F11" s="150" t="s">
        <v>16</v>
      </c>
      <c r="G11" s="151" t="s">
        <v>19</v>
      </c>
      <c r="H11" s="109" t="s">
        <v>20</v>
      </c>
    </row>
    <row r="12" spans="1:9" x14ac:dyDescent="0.2">
      <c r="A12" s="4" t="s">
        <v>15</v>
      </c>
      <c r="B12" s="9">
        <v>6948254785</v>
      </c>
      <c r="C12" s="8"/>
      <c r="D12" s="152">
        <f>IF(E12="-","-",IF(E12&gt;0,D11+1,0))</f>
        <v>1</v>
      </c>
      <c r="E12" s="153">
        <f>IF(F12&gt;0,VALUE(MID($D$7,1,F12-1)),"-")</f>
        <v>1</v>
      </c>
      <c r="F12" s="154">
        <f>IF(LEN($D$7)&gt;1,FIND(" ",$D$7,1),0)</f>
        <v>2</v>
      </c>
      <c r="G12" s="155">
        <v>1</v>
      </c>
      <c r="H12" s="156">
        <v>1</v>
      </c>
    </row>
    <row r="13" spans="1:9" x14ac:dyDescent="0.2">
      <c r="A13" s="142"/>
      <c r="B13" s="8"/>
      <c r="C13" s="8"/>
      <c r="D13" s="157">
        <f t="shared" ref="D13:D19" si="0">IF(E13="-","-",IF(E13&gt;0,D12+1,0))</f>
        <v>2</v>
      </c>
      <c r="E13" s="158">
        <f t="shared" ref="E13:E19" si="1">IF(F13&gt;0,VALUE(MID($D$7,F12+1,F13-F12-1)),"-")</f>
        <v>2</v>
      </c>
      <c r="F13" s="159">
        <f t="shared" ref="F13:F19" si="2">IF(AND(F12&gt;0,LEN($D$7)&gt;F12+1),FIND(" ",$D$7,F12+1),0)</f>
        <v>4</v>
      </c>
      <c r="G13" s="160">
        <v>2</v>
      </c>
      <c r="H13" s="161">
        <v>2</v>
      </c>
    </row>
    <row r="14" spans="1:9" x14ac:dyDescent="0.2">
      <c r="A14" s="142"/>
      <c r="C14" s="8"/>
      <c r="D14" s="157">
        <f t="shared" si="0"/>
        <v>3</v>
      </c>
      <c r="E14" s="158">
        <f t="shared" si="1"/>
        <v>7</v>
      </c>
      <c r="F14" s="159">
        <f t="shared" si="2"/>
        <v>6</v>
      </c>
      <c r="G14" s="160">
        <v>3</v>
      </c>
      <c r="H14" s="161">
        <v>7</v>
      </c>
    </row>
    <row r="15" spans="1:9" x14ac:dyDescent="0.2">
      <c r="A15" s="142"/>
      <c r="C15" s="8"/>
      <c r="D15" s="157">
        <f t="shared" si="0"/>
        <v>4</v>
      </c>
      <c r="E15" s="158">
        <f t="shared" si="1"/>
        <v>4</v>
      </c>
      <c r="F15" s="159">
        <f t="shared" si="2"/>
        <v>8</v>
      </c>
      <c r="G15" s="160">
        <v>4</v>
      </c>
      <c r="H15" s="161">
        <v>4</v>
      </c>
    </row>
    <row r="16" spans="1:9" x14ac:dyDescent="0.2">
      <c r="A16" s="142"/>
      <c r="C16" s="8"/>
      <c r="D16" s="157">
        <f t="shared" si="0"/>
        <v>5</v>
      </c>
      <c r="E16" s="158">
        <f t="shared" si="1"/>
        <v>6</v>
      </c>
      <c r="F16" s="159">
        <f t="shared" si="2"/>
        <v>10</v>
      </c>
      <c r="G16" s="160">
        <v>5</v>
      </c>
      <c r="H16" s="161">
        <v>6</v>
      </c>
    </row>
    <row r="17" spans="1:8" x14ac:dyDescent="0.2">
      <c r="A17" s="10" t="s">
        <v>50</v>
      </c>
      <c r="B17" s="162" t="str">
        <f>"("&amp;COUNTBLANK(DrawPrep!D3:D10)&amp;")"</f>
        <v>(0)</v>
      </c>
      <c r="C17" s="8"/>
      <c r="D17" s="157">
        <f t="shared" si="0"/>
        <v>6</v>
      </c>
      <c r="E17" s="158">
        <f t="shared" si="1"/>
        <v>3</v>
      </c>
      <c r="F17" s="159">
        <f t="shared" si="2"/>
        <v>12</v>
      </c>
      <c r="G17" s="160">
        <v>6</v>
      </c>
      <c r="H17" s="161">
        <v>3</v>
      </c>
    </row>
    <row r="18" spans="1:8" x14ac:dyDescent="0.2">
      <c r="A18" s="11" t="s">
        <v>31</v>
      </c>
      <c r="B18" s="6">
        <f>COUNTBLANK(DrawPrep!D3:D10)</f>
        <v>0</v>
      </c>
      <c r="C18" s="8"/>
      <c r="D18" s="157">
        <f t="shared" si="0"/>
        <v>7</v>
      </c>
      <c r="E18" s="158">
        <f t="shared" si="1"/>
        <v>5</v>
      </c>
      <c r="F18" s="159">
        <f t="shared" si="2"/>
        <v>14</v>
      </c>
      <c r="G18" s="160">
        <v>7</v>
      </c>
      <c r="H18" s="161">
        <v>5</v>
      </c>
    </row>
    <row r="19" spans="1:8" x14ac:dyDescent="0.2">
      <c r="A19" s="12" t="s">
        <v>26</v>
      </c>
      <c r="B19" s="9">
        <v>2</v>
      </c>
      <c r="C19" s="8"/>
      <c r="D19" s="163">
        <f t="shared" si="0"/>
        <v>8</v>
      </c>
      <c r="E19" s="164">
        <f t="shared" si="1"/>
        <v>8</v>
      </c>
      <c r="F19" s="165">
        <f t="shared" si="2"/>
        <v>16</v>
      </c>
      <c r="G19" s="166">
        <v>8</v>
      </c>
      <c r="H19" s="167">
        <v>8</v>
      </c>
    </row>
    <row r="20" spans="1:8" x14ac:dyDescent="0.2">
      <c r="A20" s="8"/>
      <c r="B20" s="8"/>
      <c r="C20" s="8"/>
      <c r="D20" s="8"/>
      <c r="E20" s="8"/>
      <c r="F20" s="8"/>
    </row>
    <row r="21" spans="1:8" x14ac:dyDescent="0.2">
      <c r="A21" s="142"/>
      <c r="C21" s="8"/>
      <c r="D21" s="135"/>
      <c r="E21" s="140"/>
      <c r="F21" s="135"/>
      <c r="G21" s="168"/>
      <c r="H21" s="168"/>
    </row>
    <row r="22" spans="1:8" x14ac:dyDescent="0.2">
      <c r="A22" s="143"/>
      <c r="B22" s="169"/>
      <c r="C22" s="8"/>
      <c r="D22" s="135"/>
      <c r="E22" s="140"/>
      <c r="F22" s="135"/>
      <c r="G22" s="168"/>
      <c r="H22" s="168"/>
    </row>
    <row r="23" spans="1:8" x14ac:dyDescent="0.2">
      <c r="A23" s="170"/>
      <c r="B23" s="171"/>
      <c r="C23" s="8"/>
      <c r="D23" s="135"/>
      <c r="E23" s="140"/>
      <c r="F23" s="135"/>
      <c r="G23" s="168"/>
      <c r="H23" s="168"/>
    </row>
    <row r="24" spans="1:8" x14ac:dyDescent="0.2">
      <c r="A24" s="142" t="s">
        <v>45</v>
      </c>
      <c r="B24" s="138" t="s">
        <v>46</v>
      </c>
      <c r="C24" s="8"/>
      <c r="D24" s="135"/>
      <c r="E24" s="140"/>
      <c r="F24" s="135"/>
      <c r="G24" s="168"/>
      <c r="H24" s="168"/>
    </row>
    <row r="25" spans="1:8" x14ac:dyDescent="0.2">
      <c r="A25" s="8"/>
      <c r="B25" s="8"/>
      <c r="C25" s="8"/>
      <c r="D25" s="135"/>
      <c r="E25" s="140"/>
      <c r="F25" s="135"/>
      <c r="G25" s="168"/>
      <c r="H25" s="168"/>
    </row>
    <row r="26" spans="1:8" x14ac:dyDescent="0.2">
      <c r="C26" s="8"/>
      <c r="D26" s="135"/>
      <c r="E26" s="140"/>
      <c r="F26" s="135"/>
      <c r="G26" s="168"/>
      <c r="H26" s="168"/>
    </row>
    <row r="27" spans="1:8" x14ac:dyDescent="0.2">
      <c r="C27" s="8"/>
      <c r="D27" s="135"/>
      <c r="E27" s="140"/>
      <c r="F27" s="135"/>
      <c r="G27" s="168"/>
      <c r="H27" s="168"/>
    </row>
    <row r="28" spans="1:8" x14ac:dyDescent="0.2">
      <c r="A28" s="172"/>
      <c r="B28" s="8"/>
      <c r="C28" s="8"/>
      <c r="D28" s="135"/>
      <c r="E28" s="140"/>
      <c r="F28" s="135"/>
      <c r="G28" s="168"/>
      <c r="H28" s="168"/>
    </row>
    <row r="29" spans="1:8" hidden="1" x14ac:dyDescent="0.2">
      <c r="A29" s="172" t="s">
        <v>33</v>
      </c>
      <c r="B29" s="8"/>
      <c r="C29" s="8"/>
    </row>
    <row r="30" spans="1:8" x14ac:dyDescent="0.2">
      <c r="A30" s="173" t="s">
        <v>33</v>
      </c>
      <c r="B30" s="8"/>
      <c r="C30" s="8"/>
    </row>
    <row r="31" spans="1:8" x14ac:dyDescent="0.2">
      <c r="A31" s="136"/>
      <c r="B31" s="8"/>
      <c r="C31" s="8"/>
    </row>
    <row r="32" spans="1:8" x14ac:dyDescent="0.2">
      <c r="B32" s="8"/>
      <c r="C32" s="8" t="s">
        <v>18</v>
      </c>
    </row>
    <row r="33" spans="1:8" x14ac:dyDescent="0.2">
      <c r="A33" s="174"/>
      <c r="B33" s="8"/>
      <c r="C33" s="8"/>
    </row>
    <row r="34" spans="1:8" x14ac:dyDescent="0.2">
      <c r="C34" s="8"/>
    </row>
    <row r="35" spans="1:8" x14ac:dyDescent="0.2">
      <c r="C35" s="8"/>
    </row>
    <row r="36" spans="1:8" x14ac:dyDescent="0.2">
      <c r="A36" s="175"/>
      <c r="C36" s="8"/>
    </row>
    <row r="37" spans="1:8" x14ac:dyDescent="0.2">
      <c r="A37" s="175"/>
      <c r="C37" s="8"/>
    </row>
    <row r="38" spans="1:8" x14ac:dyDescent="0.2">
      <c r="A38" s="176"/>
      <c r="B38" s="177"/>
      <c r="C38" s="8"/>
    </row>
    <row r="39" spans="1:8" x14ac:dyDescent="0.2">
      <c r="B39" s="178"/>
      <c r="C39" s="8"/>
    </row>
    <row r="40" spans="1:8" x14ac:dyDescent="0.2">
      <c r="B40" s="179"/>
      <c r="C40" s="8"/>
      <c r="D40" s="135"/>
      <c r="E40" s="140"/>
      <c r="F40" s="135"/>
      <c r="G40" s="168"/>
      <c r="H40" s="168"/>
    </row>
    <row r="41" spans="1:8" x14ac:dyDescent="0.2">
      <c r="C41" s="136"/>
      <c r="D41" s="135"/>
      <c r="E41" s="140"/>
      <c r="F41" s="135"/>
      <c r="G41" s="168"/>
      <c r="H41" s="168"/>
    </row>
    <row r="42" spans="1:8" x14ac:dyDescent="0.2">
      <c r="C42" s="136"/>
      <c r="D42" s="135"/>
      <c r="E42" s="140"/>
      <c r="F42" s="135"/>
      <c r="G42" s="168"/>
      <c r="H42" s="168"/>
    </row>
    <row r="43" spans="1:8" x14ac:dyDescent="0.2">
      <c r="C43" s="136"/>
      <c r="D43" s="135"/>
      <c r="E43" s="140"/>
      <c r="F43" s="135"/>
      <c r="G43" s="168"/>
      <c r="H43" s="168"/>
    </row>
    <row r="44" spans="1:8" x14ac:dyDescent="0.2">
      <c r="C44" s="136"/>
      <c r="D44" s="135"/>
      <c r="E44" s="140"/>
      <c r="F44" s="135"/>
      <c r="G44" s="168"/>
      <c r="H44" s="168"/>
    </row>
    <row r="45" spans="1:8" x14ac:dyDescent="0.2">
      <c r="C45" s="136"/>
      <c r="D45" s="135"/>
      <c r="E45" s="140"/>
      <c r="F45" s="135"/>
      <c r="G45" s="168"/>
      <c r="H45" s="168"/>
    </row>
    <row r="46" spans="1:8" x14ac:dyDescent="0.2">
      <c r="C46" s="136"/>
      <c r="D46" s="135"/>
      <c r="E46" s="140"/>
      <c r="F46" s="135"/>
      <c r="G46" s="168"/>
      <c r="H46" s="168"/>
    </row>
    <row r="47" spans="1:8" x14ac:dyDescent="0.2">
      <c r="C47" s="136"/>
      <c r="D47" s="135"/>
      <c r="E47" s="140"/>
      <c r="F47" s="135"/>
      <c r="G47" s="168"/>
      <c r="H47" s="168"/>
    </row>
    <row r="48" spans="1:8" x14ac:dyDescent="0.2">
      <c r="C48" s="136"/>
      <c r="D48" s="135"/>
      <c r="E48" s="140"/>
      <c r="F48" s="135"/>
      <c r="G48" s="168"/>
      <c r="H48" s="168"/>
    </row>
    <row r="49" spans="3:8" x14ac:dyDescent="0.2">
      <c r="C49" s="136"/>
      <c r="D49" s="135"/>
      <c r="E49" s="140"/>
      <c r="F49" s="135"/>
      <c r="G49" s="168"/>
      <c r="H49" s="168"/>
    </row>
    <row r="50" spans="3:8" x14ac:dyDescent="0.2">
      <c r="C50" s="136"/>
      <c r="D50" s="135"/>
      <c r="E50" s="140"/>
      <c r="F50" s="135"/>
      <c r="G50" s="168"/>
      <c r="H50" s="168"/>
    </row>
    <row r="51" spans="3:8" x14ac:dyDescent="0.2">
      <c r="C51" s="136"/>
      <c r="D51" s="135"/>
      <c r="E51" s="140"/>
      <c r="F51" s="135"/>
      <c r="G51" s="168"/>
      <c r="H51" s="168"/>
    </row>
    <row r="52" spans="3:8" x14ac:dyDescent="0.2">
      <c r="C52" s="136"/>
      <c r="D52" s="135"/>
      <c r="E52" s="140"/>
      <c r="F52" s="135"/>
      <c r="G52" s="168"/>
      <c r="H52" s="168"/>
    </row>
    <row r="53" spans="3:8" x14ac:dyDescent="0.2">
      <c r="C53" s="136"/>
      <c r="D53" s="135"/>
      <c r="E53" s="140"/>
      <c r="F53" s="135"/>
      <c r="G53" s="168"/>
      <c r="H53" s="168"/>
    </row>
    <row r="54" spans="3:8" x14ac:dyDescent="0.2">
      <c r="C54" s="136"/>
      <c r="D54" s="135"/>
      <c r="E54" s="140"/>
      <c r="F54" s="135"/>
      <c r="G54" s="168"/>
      <c r="H54" s="168"/>
    </row>
    <row r="55" spans="3:8" x14ac:dyDescent="0.2">
      <c r="C55" s="136"/>
      <c r="D55" s="135"/>
      <c r="E55" s="140"/>
      <c r="F55" s="135"/>
      <c r="G55" s="168"/>
      <c r="H55" s="168"/>
    </row>
    <row r="56" spans="3:8" x14ac:dyDescent="0.2">
      <c r="C56" s="136"/>
      <c r="D56" s="135"/>
      <c r="E56" s="140"/>
      <c r="F56" s="135"/>
      <c r="G56" s="168"/>
      <c r="H56" s="168"/>
    </row>
    <row r="57" spans="3:8" x14ac:dyDescent="0.2">
      <c r="C57" s="136"/>
      <c r="D57" s="135"/>
      <c r="E57" s="140"/>
      <c r="F57" s="135"/>
      <c r="G57" s="168"/>
      <c r="H57" s="168"/>
    </row>
    <row r="58" spans="3:8" x14ac:dyDescent="0.2">
      <c r="C58" s="136"/>
      <c r="D58" s="135"/>
      <c r="E58" s="140"/>
      <c r="F58" s="135"/>
      <c r="G58" s="168"/>
      <c r="H58" s="168"/>
    </row>
    <row r="59" spans="3:8" x14ac:dyDescent="0.2">
      <c r="C59" s="136"/>
      <c r="D59" s="135"/>
      <c r="E59" s="140"/>
      <c r="F59" s="135"/>
      <c r="G59" s="168"/>
      <c r="H59" s="168"/>
    </row>
    <row r="60" spans="3:8" x14ac:dyDescent="0.2">
      <c r="C60" s="136"/>
      <c r="D60" s="135"/>
      <c r="E60" s="140"/>
      <c r="F60" s="135"/>
      <c r="G60" s="168"/>
      <c r="H60" s="168"/>
    </row>
    <row r="61" spans="3:8" x14ac:dyDescent="0.2">
      <c r="C61" s="136"/>
      <c r="D61" s="135"/>
      <c r="E61" s="140"/>
      <c r="F61" s="135"/>
      <c r="G61" s="168"/>
      <c r="H61" s="168"/>
    </row>
    <row r="62" spans="3:8" x14ac:dyDescent="0.2">
      <c r="C62" s="136"/>
      <c r="D62" s="135"/>
      <c r="E62" s="140"/>
      <c r="F62" s="135"/>
      <c r="G62" s="168"/>
      <c r="H62" s="168"/>
    </row>
    <row r="63" spans="3:8" x14ac:dyDescent="0.2">
      <c r="C63" s="136"/>
      <c r="D63" s="135"/>
      <c r="E63" s="140"/>
      <c r="F63" s="135"/>
      <c r="G63" s="168"/>
      <c r="H63" s="168"/>
    </row>
    <row r="64" spans="3:8" x14ac:dyDescent="0.2">
      <c r="F64" s="8"/>
    </row>
    <row r="65" spans="6:6" x14ac:dyDescent="0.2">
      <c r="F65" s="8"/>
    </row>
    <row r="66" spans="6:6" x14ac:dyDescent="0.2">
      <c r="F66" s="8"/>
    </row>
    <row r="67" spans="6:6" x14ac:dyDescent="0.2">
      <c r="F67" s="8"/>
    </row>
    <row r="68" spans="6:6" x14ac:dyDescent="0.2">
      <c r="F68" s="8"/>
    </row>
    <row r="69" spans="6:6" x14ac:dyDescent="0.2">
      <c r="F69" s="8"/>
    </row>
    <row r="70" spans="6:6" x14ac:dyDescent="0.2">
      <c r="F70" s="8"/>
    </row>
    <row r="71" spans="6:6" x14ac:dyDescent="0.2">
      <c r="F71" s="8"/>
    </row>
  </sheetData>
  <sheetProtection password="CF33" sheet="1" objects="1" scenarios="1" formatColumns="0" formatRows="0"/>
  <phoneticPr fontId="1" type="noConversion"/>
  <dataValidations count="1">
    <dataValidation type="list" allowBlank="1" showInputMessage="1" showErrorMessage="1" sqref="B8">
      <formula1>Categories</formula1>
    </dataValidation>
  </dataValidations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2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1" sqref="D21"/>
    </sheetView>
  </sheetViews>
  <sheetFormatPr defaultColWidth="8.85546875" defaultRowHeight="12.75" x14ac:dyDescent="0.2"/>
  <cols>
    <col min="1" max="1" width="3.7109375" style="50" customWidth="1"/>
    <col min="2" max="2" width="4.42578125" style="50" bestFit="1" customWidth="1"/>
    <col min="3" max="3" width="7.7109375" style="50" customWidth="1"/>
    <col min="4" max="4" width="35.7109375" style="49" customWidth="1"/>
    <col min="5" max="5" width="20.7109375" style="52" customWidth="1"/>
    <col min="6" max="6" width="7.140625" style="50" bestFit="1" customWidth="1"/>
    <col min="7" max="8" width="15.7109375" style="49" customWidth="1"/>
    <col min="9" max="9" width="7.5703125" style="49" hidden="1" customWidth="1"/>
    <col min="10" max="10" width="7.85546875" style="49" hidden="1" customWidth="1"/>
    <col min="11" max="16384" width="8.85546875" style="49"/>
  </cols>
  <sheetData>
    <row r="1" spans="1:10" s="42" customFormat="1" ht="19.5" x14ac:dyDescent="0.2">
      <c r="A1" s="40" t="str">
        <f>Setup!$B$3 &amp; ", " &amp; Setup!$B$4 &amp; ", " &amp; Setup!$B$7 &amp; ", " &amp; Setup!$B$9 &amp; "-" &amp; Setup!$B$10</f>
        <v xml:space="preserve">Ζ΄ ΕΝΩΣΗ, 3ο Ε3 2016, Γ.Σ. ΛΙΒΥΚΟΣ ΙΕΡΑΠ., 22-23 Οκτωβρίου </v>
      </c>
      <c r="B1" s="40"/>
      <c r="C1" s="40"/>
      <c r="D1" s="40"/>
      <c r="E1" s="40"/>
      <c r="F1" s="40"/>
      <c r="G1" s="40"/>
      <c r="H1" s="41" t="str">
        <f>Setup!$B$8</f>
        <v>Κ16</v>
      </c>
    </row>
    <row r="2" spans="1:10" s="45" customFormat="1" ht="13.9" customHeight="1" x14ac:dyDescent="0.2">
      <c r="A2" s="283" t="s">
        <v>10</v>
      </c>
      <c r="B2" s="53" t="s">
        <v>17</v>
      </c>
      <c r="C2" s="53" t="s">
        <v>7</v>
      </c>
      <c r="D2" s="53" t="s">
        <v>6</v>
      </c>
      <c r="E2" s="53" t="s">
        <v>9</v>
      </c>
      <c r="F2" s="53" t="s">
        <v>53</v>
      </c>
      <c r="G2" s="53" t="s">
        <v>8</v>
      </c>
      <c r="H2" s="53" t="s">
        <v>47</v>
      </c>
      <c r="I2" s="43" t="s">
        <v>40</v>
      </c>
      <c r="J2" s="44" t="s">
        <v>48</v>
      </c>
    </row>
    <row r="3" spans="1:10" x14ac:dyDescent="0.2">
      <c r="A3" s="46">
        <v>1</v>
      </c>
      <c r="B3" s="278"/>
      <c r="C3" s="279">
        <v>29655</v>
      </c>
      <c r="D3" s="280" t="s">
        <v>133</v>
      </c>
      <c r="E3" s="281" t="s">
        <v>134</v>
      </c>
      <c r="F3" s="295">
        <v>168</v>
      </c>
      <c r="G3" s="282"/>
      <c r="H3" s="282"/>
      <c r="I3" s="47">
        <f t="shared" ref="I3:I10" si="0">IF(D3&gt;" ",F3+J3,0)</f>
        <v>168.00309997974324</v>
      </c>
      <c r="J3" s="48">
        <v>3.0999797432514995E-3</v>
      </c>
    </row>
    <row r="4" spans="1:10" x14ac:dyDescent="0.2">
      <c r="A4" s="46">
        <v>2</v>
      </c>
      <c r="B4" s="278"/>
      <c r="C4" s="279">
        <v>31852</v>
      </c>
      <c r="D4" s="280" t="s">
        <v>135</v>
      </c>
      <c r="E4" s="281" t="s">
        <v>136</v>
      </c>
      <c r="F4" s="295">
        <v>85</v>
      </c>
      <c r="G4" s="282"/>
      <c r="H4" s="282"/>
      <c r="I4" s="47">
        <f t="shared" si="0"/>
        <v>85.043055314578822</v>
      </c>
      <c r="J4" s="48">
        <v>4.3055314578819226E-2</v>
      </c>
    </row>
    <row r="5" spans="1:10" x14ac:dyDescent="0.2">
      <c r="A5" s="46">
        <v>3</v>
      </c>
      <c r="B5" s="278"/>
      <c r="C5" s="279">
        <v>30527</v>
      </c>
      <c r="D5" s="280" t="s">
        <v>137</v>
      </c>
      <c r="E5" s="281" t="s">
        <v>134</v>
      </c>
      <c r="F5" s="295">
        <v>73</v>
      </c>
      <c r="G5" s="282"/>
      <c r="H5" s="282"/>
      <c r="I5" s="47">
        <f t="shared" si="0"/>
        <v>73.026132819198509</v>
      </c>
      <c r="J5" s="48">
        <v>2.6132819198510283E-2</v>
      </c>
    </row>
    <row r="6" spans="1:10" x14ac:dyDescent="0.2">
      <c r="A6" s="46">
        <v>4</v>
      </c>
      <c r="B6" s="278"/>
      <c r="C6" s="279">
        <v>33088</v>
      </c>
      <c r="D6" s="280" t="s">
        <v>138</v>
      </c>
      <c r="E6" s="281" t="s">
        <v>136</v>
      </c>
      <c r="F6" s="295">
        <v>61</v>
      </c>
      <c r="G6" s="282"/>
      <c r="H6" s="282"/>
      <c r="I6" s="47">
        <f t="shared" si="0"/>
        <v>61.006973613979341</v>
      </c>
      <c r="J6" s="48">
        <v>6.9736139793432524E-3</v>
      </c>
    </row>
    <row r="7" spans="1:10" x14ac:dyDescent="0.2">
      <c r="A7" s="46">
        <v>5</v>
      </c>
      <c r="B7" s="278"/>
      <c r="C7" s="279">
        <v>30596</v>
      </c>
      <c r="D7" s="280" t="s">
        <v>139</v>
      </c>
      <c r="E7" s="281" t="s">
        <v>136</v>
      </c>
      <c r="F7" s="295">
        <v>59</v>
      </c>
      <c r="G7" s="282"/>
      <c r="H7" s="282"/>
      <c r="I7" s="47">
        <f t="shared" si="0"/>
        <v>59.045418389240041</v>
      </c>
      <c r="J7" s="48">
        <v>4.5418389240040588E-2</v>
      </c>
    </row>
    <row r="8" spans="1:10" x14ac:dyDescent="0.2">
      <c r="A8" s="46">
        <v>6</v>
      </c>
      <c r="B8" s="278"/>
      <c r="C8" s="279">
        <v>33092</v>
      </c>
      <c r="D8" s="280" t="s">
        <v>140</v>
      </c>
      <c r="E8" s="281" t="s">
        <v>141</v>
      </c>
      <c r="F8" s="295">
        <v>53</v>
      </c>
      <c r="G8" s="282"/>
      <c r="H8" s="282"/>
      <c r="I8" s="47">
        <f t="shared" si="0"/>
        <v>53.015410907851191</v>
      </c>
      <c r="J8" s="48">
        <v>1.5410907851191046E-2</v>
      </c>
    </row>
    <row r="9" spans="1:10" x14ac:dyDescent="0.2">
      <c r="A9" s="46">
        <v>7</v>
      </c>
      <c r="B9" s="278"/>
      <c r="C9" s="279">
        <v>30544</v>
      </c>
      <c r="D9" s="280" t="s">
        <v>142</v>
      </c>
      <c r="E9" s="281" t="s">
        <v>141</v>
      </c>
      <c r="F9" s="295">
        <v>41</v>
      </c>
      <c r="G9" s="282"/>
      <c r="H9" s="282"/>
      <c r="I9" s="47">
        <f t="shared" si="0"/>
        <v>41.043757453689636</v>
      </c>
      <c r="J9" s="48">
        <v>4.3757453689638584E-2</v>
      </c>
    </row>
    <row r="10" spans="1:10" x14ac:dyDescent="0.2">
      <c r="A10" s="46">
        <v>8</v>
      </c>
      <c r="B10" s="278"/>
      <c r="C10" s="279">
        <v>32222</v>
      </c>
      <c r="D10" s="280" t="s">
        <v>143</v>
      </c>
      <c r="E10" s="281" t="s">
        <v>134</v>
      </c>
      <c r="F10" s="295">
        <v>28</v>
      </c>
      <c r="G10" s="282"/>
      <c r="H10" s="282"/>
      <c r="I10" s="47">
        <f t="shared" si="0"/>
        <v>28.040902784767042</v>
      </c>
      <c r="J10" s="48">
        <v>4.0902784767041386E-2</v>
      </c>
    </row>
    <row r="11" spans="1:10" x14ac:dyDescent="0.2">
      <c r="C11" s="51"/>
      <c r="D11" s="51"/>
    </row>
    <row r="12" spans="1:10" x14ac:dyDescent="0.2">
      <c r="C12" s="51"/>
    </row>
    <row r="13" spans="1:10" x14ac:dyDescent="0.2">
      <c r="B13" s="313" t="s">
        <v>43</v>
      </c>
      <c r="C13" s="313"/>
      <c r="D13" s="313"/>
      <c r="E13" s="54" t="s">
        <v>41</v>
      </c>
    </row>
    <row r="14" spans="1:10" x14ac:dyDescent="0.2">
      <c r="B14" s="283" t="s">
        <v>10</v>
      </c>
      <c r="C14" s="53" t="s">
        <v>7</v>
      </c>
      <c r="D14" s="53" t="s">
        <v>6</v>
      </c>
      <c r="E14" s="55" t="s">
        <v>42</v>
      </c>
      <c r="H14" s="56" t="str">
        <f>Setup!$B$11</f>
        <v>Κ. Χατζηδάκης</v>
      </c>
    </row>
    <row r="15" spans="1:10" x14ac:dyDescent="0.2">
      <c r="B15" s="46">
        <v>1</v>
      </c>
      <c r="C15" s="278"/>
      <c r="D15" s="282"/>
      <c r="E15" s="278"/>
    </row>
    <row r="16" spans="1:10" x14ac:dyDescent="0.2">
      <c r="B16" s="46">
        <v>2</v>
      </c>
      <c r="C16" s="278"/>
      <c r="D16" s="282"/>
      <c r="E16" s="278"/>
    </row>
    <row r="17" spans="2:9" x14ac:dyDescent="0.2">
      <c r="B17" s="46">
        <v>3</v>
      </c>
      <c r="C17" s="278"/>
      <c r="D17" s="282"/>
      <c r="E17" s="278"/>
    </row>
    <row r="18" spans="2:9" x14ac:dyDescent="0.2">
      <c r="B18" s="46">
        <v>4</v>
      </c>
      <c r="C18" s="278"/>
      <c r="D18" s="282"/>
      <c r="E18" s="278"/>
      <c r="H18" s="57"/>
    </row>
    <row r="19" spans="2:9" x14ac:dyDescent="0.2">
      <c r="B19" s="46">
        <v>5</v>
      </c>
      <c r="C19" s="278"/>
      <c r="D19" s="282"/>
      <c r="E19" s="278"/>
      <c r="I19" s="58"/>
    </row>
    <row r="20" spans="2:9" x14ac:dyDescent="0.2">
      <c r="C20" s="59"/>
      <c r="D20" s="60"/>
    </row>
  </sheetData>
  <sheetProtection password="CF33" sheet="1" objects="1" scenarios="1" formatColumns="0" formatRows="0" sort="0"/>
  <sortState ref="B3:J10">
    <sortCondition descending="1" ref="I3:I10"/>
  </sortState>
  <mergeCells count="1">
    <mergeCell ref="B13:D13"/>
  </mergeCells>
  <phoneticPr fontId="1" type="noConversion"/>
  <conditionalFormatting sqref="F3:F10">
    <cfRule type="cellIs" dxfId="3" priority="2" stopIfTrue="1" operator="equal">
      <formula>"QA"</formula>
    </cfRule>
    <cfRule type="cellIs" dxfId="2" priority="3" stopIfTrue="1" operator="equal">
      <formula>"DA"</formula>
    </cfRule>
  </conditionalFormatting>
  <conditionalFormatting sqref="D3:D10">
    <cfRule type="expression" dxfId="1" priority="1" stopIfTrue="1">
      <formula>AND(#REF!&lt;9,#REF!&gt;0)</formula>
    </cfRule>
  </conditionalFormatting>
  <dataValidations disablePrompts="1" count="2">
    <dataValidation type="list" allowBlank="1" showInputMessage="1" showErrorMessage="1" sqref="C15:C19">
      <formula1>$C$3:$C$10</formula1>
    </dataValidation>
    <dataValidation type="list" allowBlank="1" showInputMessage="1" showErrorMessage="1" sqref="D15:D19">
      <formula1>$D$3:$D$10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SortList">
                <anchor moveWithCells="1" sizeWithCells="1">
                  <from>
                    <xdr:col>11</xdr:col>
                    <xdr:colOff>19050</xdr:colOff>
                    <xdr:row>5</xdr:row>
                    <xdr:rowOff>19050</xdr:rowOff>
                  </from>
                  <to>
                    <xdr:col>12</xdr:col>
                    <xdr:colOff>361950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 macro="[0]!MakeDraw">
                <anchor moveWithCells="1" sizeWithCells="1">
                  <from>
                    <xdr:col>11</xdr:col>
                    <xdr:colOff>28575</xdr:colOff>
                    <xdr:row>8</xdr:row>
                    <xdr:rowOff>142875</xdr:rowOff>
                  </from>
                  <to>
                    <xdr:col>13</xdr:col>
                    <xdr:colOff>0</xdr:colOff>
                    <xdr:row>11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D48"/>
  <sheetViews>
    <sheetView showGridLines="0" showZeros="0" tabSelected="1" zoomScaleNormal="100" workbookViewId="0">
      <pane ySplit="1" topLeftCell="A2" activePane="bottomLeft" state="frozen"/>
      <selection pane="bottomLeft" activeCell="M5" sqref="M5"/>
    </sheetView>
  </sheetViews>
  <sheetFormatPr defaultColWidth="5.140625" defaultRowHeight="10.5" x14ac:dyDescent="0.2"/>
  <cols>
    <col min="1" max="1" width="3.140625" style="68" customWidth="1"/>
    <col min="2" max="2" width="2.5703125" style="68" hidden="1" customWidth="1"/>
    <col min="3" max="3" width="7" style="74" hidden="1" customWidth="1"/>
    <col min="4" max="4" width="5.85546875" style="75" hidden="1" customWidth="1"/>
    <col min="5" max="5" width="5.42578125" style="75" hidden="1" customWidth="1"/>
    <col min="6" max="6" width="3" style="68" customWidth="1"/>
    <col min="7" max="7" width="3.7109375" style="74" customWidth="1"/>
    <col min="8" max="8" width="5.7109375" style="285" customWidth="1"/>
    <col min="9" max="9" width="6.7109375" style="76" customWidth="1"/>
    <col min="10" max="10" width="30.7109375" style="68" customWidth="1"/>
    <col min="11" max="11" width="16.7109375" style="68" hidden="1" customWidth="1"/>
    <col min="12" max="12" width="20.7109375" style="68" customWidth="1"/>
    <col min="13" max="13" width="1.28515625" style="90" customWidth="1"/>
    <col min="14" max="14" width="5.7109375" style="90" hidden="1" customWidth="1"/>
    <col min="15" max="15" width="15.7109375" style="68" customWidth="1"/>
    <col min="16" max="16" width="1.28515625" style="87" customWidth="1"/>
    <col min="17" max="17" width="5.7109375" style="87" hidden="1" customWidth="1"/>
    <col min="18" max="18" width="14.7109375" style="68" customWidth="1"/>
    <col min="19" max="19" width="1.28515625" style="87" customWidth="1"/>
    <col min="20" max="20" width="5.7109375" style="87" hidden="1" customWidth="1"/>
    <col min="21" max="21" width="14.7109375" style="67" customWidth="1"/>
    <col min="22" max="22" width="5.140625" style="67" customWidth="1"/>
    <col min="23" max="16384" width="5.140625" style="68"/>
  </cols>
  <sheetData>
    <row r="1" spans="1:30" ht="17.45" customHeight="1" x14ac:dyDescent="0.2">
      <c r="A1" s="312" t="str">
        <f>Setup!B3 &amp; ", " &amp; Setup!B4 &amp; ", " &amp; Setup!B7 &amp; ", " &amp; Setup!B9 &amp; "-" &amp; Setup!B10</f>
        <v xml:space="preserve">Ζ΄ ΕΝΩΣΗ, 3ο Ε3 2016, Γ.Σ. ΛΙΒΥΚΟΣ ΙΕΡΑΠ., 22-23 Οκτωβρίου 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65"/>
      <c r="T1" s="211"/>
      <c r="U1" s="66" t="str">
        <f>Setup!B8</f>
        <v>Κ16</v>
      </c>
    </row>
    <row r="2" spans="1:30" x14ac:dyDescent="0.2">
      <c r="A2" s="69"/>
      <c r="B2" s="70">
        <f>Setup!$B$18</f>
        <v>0</v>
      </c>
      <c r="C2" s="70"/>
      <c r="D2" s="71"/>
      <c r="E2" s="71"/>
      <c r="F2" s="72"/>
      <c r="G2" s="73"/>
      <c r="H2" s="284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AD2" s="104"/>
    </row>
    <row r="3" spans="1:30" x14ac:dyDescent="0.2">
      <c r="J3" s="315">
        <v>8</v>
      </c>
      <c r="K3" s="315"/>
      <c r="L3" s="315"/>
      <c r="M3" s="77"/>
      <c r="N3" s="77"/>
      <c r="O3" s="78">
        <v>4</v>
      </c>
      <c r="P3" s="79"/>
      <c r="Q3" s="79"/>
      <c r="R3" s="78">
        <v>2</v>
      </c>
      <c r="S3" s="79"/>
      <c r="T3" s="79"/>
      <c r="U3" s="80" t="s">
        <v>36</v>
      </c>
      <c r="AD3" s="104"/>
    </row>
    <row r="4" spans="1:30" s="74" customFormat="1" ht="12" customHeight="1" x14ac:dyDescent="0.2">
      <c r="A4" s="81" t="s">
        <v>10</v>
      </c>
      <c r="B4" s="82"/>
      <c r="C4" s="83" t="s">
        <v>21</v>
      </c>
      <c r="D4" s="83" t="s">
        <v>30</v>
      </c>
      <c r="E4" s="83" t="s">
        <v>29</v>
      </c>
      <c r="F4" s="81" t="s">
        <v>17</v>
      </c>
      <c r="G4" s="81" t="s">
        <v>11</v>
      </c>
      <c r="H4" s="286" t="s">
        <v>54</v>
      </c>
      <c r="I4" s="81" t="s">
        <v>7</v>
      </c>
      <c r="J4" s="84" t="s">
        <v>6</v>
      </c>
      <c r="K4" s="83" t="s">
        <v>28</v>
      </c>
      <c r="L4" s="84" t="s">
        <v>9</v>
      </c>
      <c r="M4" s="85"/>
      <c r="N4" s="85"/>
      <c r="P4" s="86"/>
      <c r="Q4" s="86"/>
      <c r="S4" s="86"/>
      <c r="T4" s="86"/>
      <c r="U4" s="2"/>
      <c r="V4" s="2"/>
      <c r="AD4" s="104"/>
    </row>
    <row r="5" spans="1:30" ht="12" customHeight="1" x14ac:dyDescent="0.2">
      <c r="A5" s="216">
        <v>1</v>
      </c>
      <c r="B5" s="217">
        <v>1</v>
      </c>
      <c r="C5" s="218"/>
      <c r="D5" s="219"/>
      <c r="E5" s="220">
        <v>0</v>
      </c>
      <c r="F5" s="221">
        <f>IF(NOT($G5="-"),VLOOKUP($G5,DrawPrep!$A$3:$G$10,2,FALSE),"")</f>
        <v>0</v>
      </c>
      <c r="G5" s="222">
        <f>VLOOKUP($B5,Setup!$G$12:$H$28,2,FALSE)</f>
        <v>1</v>
      </c>
      <c r="H5" s="287">
        <f>IF($G5&gt;0,VLOOKUP($G5,DrawPrep!$A$3:$G$10,6,FALSE),0)</f>
        <v>168</v>
      </c>
      <c r="I5" s="223">
        <f>IF(Setup!$B$24="#",0,IF($G5&gt;0,VLOOKUP($G5,DrawPrep!$A$3:$G$10,3,FALSE),0))</f>
        <v>29655</v>
      </c>
      <c r="J5" s="224" t="str">
        <f>IF($I5&gt;0,VLOOKUP($I5,DrawPrep!$C$3:$G$10,2,FALSE),"bye")</f>
        <v>ΜΠΑΛΑΣΚΑ ΒΑΣΙΛΙΚΗ</v>
      </c>
      <c r="K5" s="224" t="str">
        <f t="shared" ref="K5:K12" si="0">IF(NOT(I5&gt;0),"", IF(ISERROR(FIND("-",J5)), LEFT(J5,FIND(" ",J5)-1), IF(FIND("-",J5)&gt;FIND(" ",J5),LEFT(J5,FIND(" ",J5)-1), LEFT(J5,FIND("-",J5)-1) )))</f>
        <v>ΜΠΑΛΑΣΚΑ</v>
      </c>
      <c r="L5" s="225" t="str">
        <f>IF($I5&gt;0,VLOOKUP($I5,DrawPrep!$C$3:$G$10,3,FALSE),"")</f>
        <v>Ο.Α.ΧΑΝΙΩΝ</v>
      </c>
      <c r="M5" s="226">
        <v>1</v>
      </c>
      <c r="N5" s="227">
        <f>IF((OR(M5=1,M5=2)),IF(M5=1,I5,I6),"")</f>
        <v>29655</v>
      </c>
      <c r="O5" s="228" t="str">
        <f>UPPER(IF($A$2="R",IF(OR(M5=1,M5="a"),I5,IF(OR(M5=2,M5="b"),I6,"")),IF(OR(M5=1,M5="1"),K5,IF(OR(M5=2,M5="b"),K6,""))))</f>
        <v>ΜΠΑΛΑΣΚΑ</v>
      </c>
      <c r="P5" s="229"/>
      <c r="Q5" s="229"/>
      <c r="R5" s="230"/>
      <c r="S5" s="231"/>
      <c r="T5" s="231"/>
      <c r="U5" s="230"/>
      <c r="AD5" s="104"/>
    </row>
    <row r="6" spans="1:30" ht="12" customHeight="1" x14ac:dyDescent="0.2">
      <c r="A6" s="232">
        <v>2</v>
      </c>
      <c r="B6" s="233">
        <f>1-D6+2</f>
        <v>3</v>
      </c>
      <c r="C6" s="234">
        <v>1</v>
      </c>
      <c r="D6" s="235">
        <f>E6</f>
        <v>0</v>
      </c>
      <c r="E6" s="234">
        <f>IF($B$2&gt;=1,1,0)</f>
        <v>0</v>
      </c>
      <c r="F6" s="236">
        <f>IF(NOT($G6="-"),VLOOKUP($G6,DrawPrep!$A$3:$G$10,2,FALSE),"")</f>
        <v>0</v>
      </c>
      <c r="G6" s="236">
        <f>IF($B$2&gt;=1,"-",VLOOKUP($B6,Setup!$G$12:$H$28,2,FALSE))</f>
        <v>7</v>
      </c>
      <c r="H6" s="288">
        <f>IF(NOT($G6="-"),VLOOKUP($G6,DrawPrep!$A$3:$G$10,6,FALSE),0)</f>
        <v>41</v>
      </c>
      <c r="I6" s="237">
        <f>IF(Setup!$B$24="#",0,IF(NOT($G6="-"),VLOOKUP($G6,DrawPrep!$A$3:$G$10,3,FALSE),0))</f>
        <v>30544</v>
      </c>
      <c r="J6" s="238" t="str">
        <f>IF($I6&gt;0,VLOOKUP($I6,DrawPrep!$C$3:$G$10,2,FALSE),"bye")</f>
        <v>ΔΕΣΚΟΥΛΙΔΟΥ ΙΩΑΝΝΑ</v>
      </c>
      <c r="K6" s="238" t="str">
        <f t="shared" si="0"/>
        <v>ΔΕΣΚΟΥΛΙΔΟΥ</v>
      </c>
      <c r="L6" s="239" t="str">
        <f>IF($I6&gt;0,VLOOKUP($I6,DrawPrep!$C$3:$G$10,3,FALSE),"")</f>
        <v>Α.Π.Μ.Σ.ΑΣΚΗΣΗ ΗΡΑΚΛΕΙΟΥ</v>
      </c>
      <c r="M6" s="240"/>
      <c r="N6" s="241"/>
      <c r="O6" s="242" t="s">
        <v>154</v>
      </c>
      <c r="P6" s="226">
        <v>1</v>
      </c>
      <c r="Q6" s="227">
        <f>IF((OR(P6=1,P6=2)),IF(P6=1,N5,N7),"")</f>
        <v>29655</v>
      </c>
      <c r="R6" s="228" t="str">
        <f>UPPER(IF($A$2="R",IF(OR(P6=1,P6="a"),O5,IF(OR(P6=2,P6="b"),O7,"")),IF(OR(P6=1,P6="a"),O5,IF(OR(P6=2,P6="b"),O7,""))))</f>
        <v>ΜΠΑΛΑΣΚΑ</v>
      </c>
      <c r="S6" s="229"/>
      <c r="T6" s="229"/>
      <c r="U6" s="230"/>
    </row>
    <row r="7" spans="1:30" ht="12" customHeight="1" x14ac:dyDescent="0.2">
      <c r="A7" s="243">
        <v>3</v>
      </c>
      <c r="B7" s="233">
        <f>2-D7+2</f>
        <v>4</v>
      </c>
      <c r="C7" s="244"/>
      <c r="D7" s="235">
        <f t="shared" ref="D7:D12" si="1">D6+E7</f>
        <v>0</v>
      </c>
      <c r="E7" s="245">
        <v>0</v>
      </c>
      <c r="F7" s="246">
        <f>IF(NOT($G7="-"),VLOOKUP($G7,DrawPrep!$A$3:$G$10,2,FALSE),"")</f>
        <v>0</v>
      </c>
      <c r="G7" s="246">
        <f>VLOOKUP($B7,Setup!$G$12:$H$28,2,FALSE)</f>
        <v>4</v>
      </c>
      <c r="H7" s="289">
        <f>IF($G7&gt;0,VLOOKUP($G7,DrawPrep!$A$3:$G$10,6,FALSE),0)</f>
        <v>61</v>
      </c>
      <c r="I7" s="247">
        <f>IF(Setup!$B$24="#",0,IF($G7&gt;0,VLOOKUP($G7,DrawPrep!$A$3:$G$10,3,FALSE),0))</f>
        <v>33088</v>
      </c>
      <c r="J7" s="248" t="str">
        <f>IF($I7&gt;0,VLOOKUP($I7,DrawPrep!$C$3:$G$10,2,FALSE),"bye")</f>
        <v>ΖΑΦΕΙΡΟΠΟΥΛΟΥ ΚΑΤΕΡΙΝΑ</v>
      </c>
      <c r="K7" s="248" t="str">
        <f t="shared" si="0"/>
        <v>ΖΑΦΕΙΡΟΠΟΥΛΟΥ</v>
      </c>
      <c r="L7" s="249" t="str">
        <f>IF($I7&gt;0,VLOOKUP($I7,DrawPrep!$C$3:$G$10,3,FALSE),"")</f>
        <v>ΗΡΑΚΛΕΙΟ Ο.Α.&amp; Α.</v>
      </c>
      <c r="M7" s="226">
        <v>1</v>
      </c>
      <c r="N7" s="227">
        <f>IF((OR(M7=1,M7=2)),IF(M7=1,I7,I8),"")</f>
        <v>33088</v>
      </c>
      <c r="O7" s="228" t="str">
        <f>UPPER(IF($A$2="R",IF(OR(M7=1,M7="a"),I7,IF(OR(M7=2,M7="b"),I8,"")),IF(OR(M7=1,M7="a"),K7,IF(OR(M7=2,M7="b"),K8,""))))</f>
        <v>ΖΑΦΕΙΡΟΠΟΥΛΟΥ</v>
      </c>
      <c r="P7" s="240"/>
      <c r="Q7" s="250"/>
      <c r="R7" s="242" t="s">
        <v>159</v>
      </c>
      <c r="S7" s="229"/>
      <c r="T7" s="229"/>
      <c r="U7" s="230"/>
    </row>
    <row r="8" spans="1:30" ht="12" customHeight="1" x14ac:dyDescent="0.2">
      <c r="A8" s="251">
        <v>4</v>
      </c>
      <c r="B8" s="233">
        <f>3-D8+2</f>
        <v>5</v>
      </c>
      <c r="C8" s="234">
        <v>3</v>
      </c>
      <c r="D8" s="235">
        <f t="shared" si="1"/>
        <v>0</v>
      </c>
      <c r="E8" s="234">
        <f>IF($B$2&gt;=3,1,0)</f>
        <v>0</v>
      </c>
      <c r="F8" s="252">
        <f>IF(NOT($G8="-"),VLOOKUP($G8,DrawPrep!$A$3:$G$10,2,FALSE),"")</f>
        <v>0</v>
      </c>
      <c r="G8" s="252">
        <f>IF($B$2&gt;=3,"-",VLOOKUP($B8,Setup!$G$12:$H$28,2,FALSE))</f>
        <v>6</v>
      </c>
      <c r="H8" s="290">
        <f>IF(NOT($G8="-"),VLOOKUP($G8,DrawPrep!$A$3:$G$10,6,FALSE),0)</f>
        <v>53</v>
      </c>
      <c r="I8" s="253">
        <f>IF(Setup!$B$24="#",0,IF(NOT($G8="-"),VLOOKUP($G8,DrawPrep!$A$3:$G$10,3,FALSE),0))</f>
        <v>33092</v>
      </c>
      <c r="J8" s="254" t="str">
        <f>IF($I8&gt;0,VLOOKUP($I8,DrawPrep!$C$3:$G$10,2,FALSE),"bye")</f>
        <v>ΔΕΣΚΟΥΛΙΔΟΥ ΧΡΥΣΑΝΘΗ</v>
      </c>
      <c r="K8" s="254" t="str">
        <f t="shared" si="0"/>
        <v>ΔΕΣΚΟΥΛΙΔΟΥ</v>
      </c>
      <c r="L8" s="255" t="str">
        <f>IF($I8&gt;0,VLOOKUP($I8,DrawPrep!$C$3:$G$10,3,FALSE),"")</f>
        <v>Α.Π.Μ.Σ.ΑΣΚΗΣΗ ΗΡΑΚΛΕΙΟΥ</v>
      </c>
      <c r="M8" s="240"/>
      <c r="N8" s="230"/>
      <c r="O8" s="256" t="s">
        <v>155</v>
      </c>
      <c r="P8" s="229"/>
      <c r="Q8" s="229"/>
      <c r="R8" s="257"/>
      <c r="S8" s="258">
        <v>1</v>
      </c>
      <c r="T8" s="227">
        <f>IF((OR(S8=1,S8=2)),IF(S8=1,Q6,Q10),"")</f>
        <v>29655</v>
      </c>
      <c r="U8" s="259" t="str">
        <f>UPPER(IF($A$2="R",IF(OR(S8=1,S8="a"),R6,IF(OR(S8=2,S8="b"),R10,"")),IF(OR(S8=1,S8="a"),R6,IF(OR(S8=2,S8="b"),R10,""))))</f>
        <v>ΜΠΑΛΑΣΚΑ</v>
      </c>
    </row>
    <row r="9" spans="1:30" ht="12" customHeight="1" x14ac:dyDescent="0.2">
      <c r="A9" s="216">
        <v>5</v>
      </c>
      <c r="B9" s="233">
        <f>4-D9+2</f>
        <v>6</v>
      </c>
      <c r="C9" s="244"/>
      <c r="D9" s="235">
        <f t="shared" si="1"/>
        <v>0</v>
      </c>
      <c r="E9" s="245">
        <v>0</v>
      </c>
      <c r="F9" s="221">
        <f>IF(NOT($G9="-"),VLOOKUP($G9,DrawPrep!$A$3:$G$10,2,FALSE),"")</f>
        <v>0</v>
      </c>
      <c r="G9" s="221">
        <f>VLOOKUP($B9,Setup!$G$12:$H$28,2,FALSE)</f>
        <v>3</v>
      </c>
      <c r="H9" s="291">
        <f>IF($G9&gt;0,VLOOKUP($G9,DrawPrep!$A$3:$G$10,6,FALSE),0)</f>
        <v>73</v>
      </c>
      <c r="I9" s="260">
        <f>IF(Setup!$B$24="#",0,IF($G9&gt;0,VLOOKUP($G9,DrawPrep!$A$3:$G$10,3,FALSE),0))</f>
        <v>30527</v>
      </c>
      <c r="J9" s="261" t="str">
        <f>IF($I9&gt;0,VLOOKUP($I9,DrawPrep!$C$3:$G$10,2,FALSE),"bye")</f>
        <v>ΒΑΡΒΕΡΑΚΗ ΜΑΡΙΑ</v>
      </c>
      <c r="K9" s="261" t="str">
        <f t="shared" si="0"/>
        <v>ΒΑΡΒΕΡΑΚΗ</v>
      </c>
      <c r="L9" s="262" t="str">
        <f>IF($I9&gt;0,VLOOKUP($I9,DrawPrep!$C$3:$G$10,3,FALSE),"")</f>
        <v>Ο.Α.ΧΑΝΙΩΝ</v>
      </c>
      <c r="M9" s="263">
        <v>1</v>
      </c>
      <c r="N9" s="227">
        <f>IF((OR(M9=1,M9=2)),IF(M9=1,I9,I10),"")</f>
        <v>30527</v>
      </c>
      <c r="O9" s="228" t="str">
        <f>UPPER(IF($A$2="R",IF(OR(M9=1,M9="a"),I9,IF(OR(M9=2,M9="b"),I10,"")),IF(OR(M9=1,M9="a"),K9,IF(OR(M9=2,M9="b"),K10,""))))</f>
        <v>ΒΑΡΒΕΡΑΚΗ</v>
      </c>
      <c r="P9" s="229"/>
      <c r="Q9" s="229"/>
      <c r="R9" s="257"/>
      <c r="S9" s="229"/>
      <c r="T9" s="229"/>
      <c r="U9" s="264" t="s">
        <v>160</v>
      </c>
    </row>
    <row r="10" spans="1:30" ht="12" customHeight="1" x14ac:dyDescent="0.2">
      <c r="A10" s="232">
        <v>6</v>
      </c>
      <c r="B10" s="233">
        <f>5-D10+2</f>
        <v>7</v>
      </c>
      <c r="C10" s="234">
        <v>4</v>
      </c>
      <c r="D10" s="235">
        <f t="shared" si="1"/>
        <v>0</v>
      </c>
      <c r="E10" s="234">
        <f>IF($B$2&gt;=4,1,0)</f>
        <v>0</v>
      </c>
      <c r="F10" s="236">
        <f>IF(NOT($G10="-"),VLOOKUP($G10,DrawPrep!$A$3:$G$10,2,FALSE),"")</f>
        <v>0</v>
      </c>
      <c r="G10" s="236">
        <f>IF($B$2&gt;=4,"-",VLOOKUP($B10,Setup!$G$12:$H$28,2,FALSE))</f>
        <v>5</v>
      </c>
      <c r="H10" s="288">
        <f>IF(NOT($G10="-"),VLOOKUP($G10,DrawPrep!$A$3:$G$10,6,FALSE),0)</f>
        <v>59</v>
      </c>
      <c r="I10" s="237">
        <f>IF(Setup!$B$24="#",0,IF(NOT($G10="-"),VLOOKUP($G10,DrawPrep!$A$3:$G$10,3,FALSE),0))</f>
        <v>30596</v>
      </c>
      <c r="J10" s="238" t="str">
        <f>IF($I10&gt;0,VLOOKUP($I10,DrawPrep!$C$3:$G$10,2,FALSE),"bye")</f>
        <v>ΚΡΟΝΤΗΡΑ ΕΛΕΝΗ</v>
      </c>
      <c r="K10" s="238" t="str">
        <f t="shared" si="0"/>
        <v>ΚΡΟΝΤΗΡΑ</v>
      </c>
      <c r="L10" s="239" t="str">
        <f>IF($I10&gt;0,VLOOKUP($I10,DrawPrep!$C$3:$G$10,3,FALSE),"")</f>
        <v>ΗΡΑΚΛΕΙΟ Ο.Α.&amp; Α.</v>
      </c>
      <c r="M10" s="240"/>
      <c r="N10" s="241"/>
      <c r="O10" s="242" t="s">
        <v>156</v>
      </c>
      <c r="P10" s="226">
        <v>2</v>
      </c>
      <c r="Q10" s="227">
        <f>IF((OR(P10=1,P10=2)),IF(P10=1,N9,N11),"")</f>
        <v>31852</v>
      </c>
      <c r="R10" s="228" t="str">
        <f>UPPER(IF($A$2="R",IF(OR(P10=1,P10="a"),O9,IF(OR(P10=2,P10="b"),O11,"")),IF(OR(P10=1,P10="a"),O9,IF(OR(P10=2,P10="b"),O11,""))))</f>
        <v>ΒΕΛΙΒΑΣΑΚΗ</v>
      </c>
      <c r="S10" s="265"/>
      <c r="T10" s="229"/>
      <c r="U10" s="230"/>
    </row>
    <row r="11" spans="1:30" ht="12" customHeight="1" x14ac:dyDescent="0.2">
      <c r="A11" s="243">
        <v>7</v>
      </c>
      <c r="B11" s="233">
        <f>6-D11+2</f>
        <v>8</v>
      </c>
      <c r="C11" s="234">
        <v>2</v>
      </c>
      <c r="D11" s="235">
        <f t="shared" si="1"/>
        <v>0</v>
      </c>
      <c r="E11" s="234">
        <f>IF($B$2&gt;=2,1,0)</f>
        <v>0</v>
      </c>
      <c r="F11" s="246">
        <f>IF(NOT($G11="-"),VLOOKUP($G11,DrawPrep!$A$3:$G$10,2,FALSE),"")</f>
        <v>0</v>
      </c>
      <c r="G11" s="246">
        <f>IF($B$2&gt;=2,"-",VLOOKUP($B11,Setup!$G$12:$H$28,2,FALSE))</f>
        <v>8</v>
      </c>
      <c r="H11" s="289">
        <f>IF(NOT($G11="-"),VLOOKUP($G11,DrawPrep!$A$3:$G$10,6,FALSE),0)</f>
        <v>28</v>
      </c>
      <c r="I11" s="247">
        <f>IF(Setup!$B$24="#",0,IF(NOT($G11="-"),VLOOKUP($G11,DrawPrep!$A$3:$G$10,3,FALSE),0))</f>
        <v>32222</v>
      </c>
      <c r="J11" s="248" t="str">
        <f>IF($I11&gt;0,VLOOKUP($I11,DrawPrep!$C$3:$G$10,2,FALSE),"bye")</f>
        <v>ΣΤΑΜΟΥΛΟΥ ΑΝΝΑ-ΜΑΡΙΑ</v>
      </c>
      <c r="K11" s="248" t="str">
        <f t="shared" si="0"/>
        <v>ΣΤΑΜΟΥΛΟΥ</v>
      </c>
      <c r="L11" s="249" t="str">
        <f>IF($I11&gt;0,VLOOKUP($I11,DrawPrep!$C$3:$G$10,3,FALSE),"")</f>
        <v>Ο.Α.ΧΑΝΙΩΝ</v>
      </c>
      <c r="M11" s="226">
        <v>2</v>
      </c>
      <c r="N11" s="227">
        <f>IF((OR(M11=1,M11=2)),IF(M11=1,I11,I12),"")</f>
        <v>31852</v>
      </c>
      <c r="O11" s="228" t="str">
        <f>UPPER(IF($A$2="R",IF(OR(M11=1,M11="a"),I11,IF(OR(M11=2,M11="b"),I12,"")),IF(OR(M11=1,M11="a"),K11,IF(OR(M11=2,M11="b"),K12,""))))</f>
        <v>ΒΕΛΙΒΑΣΑΚΗ</v>
      </c>
      <c r="P11" s="240"/>
      <c r="Q11" s="250"/>
      <c r="R11" s="241" t="s">
        <v>158</v>
      </c>
      <c r="S11" s="229"/>
      <c r="T11" s="229"/>
      <c r="U11" s="230"/>
    </row>
    <row r="12" spans="1:30" ht="12" customHeight="1" x14ac:dyDescent="0.2">
      <c r="A12" s="251">
        <v>8</v>
      </c>
      <c r="B12" s="217">
        <v>2</v>
      </c>
      <c r="C12" s="244"/>
      <c r="D12" s="235">
        <f t="shared" si="1"/>
        <v>0</v>
      </c>
      <c r="E12" s="266">
        <v>0</v>
      </c>
      <c r="F12" s="252">
        <f>IF(NOT($G12="-"),VLOOKUP($G12,DrawPrep!$A$3:$G$10,2,FALSE),"")</f>
        <v>0</v>
      </c>
      <c r="G12" s="267">
        <f>VLOOKUP($B12,Setup!$G$12:$H$28,2,FALSE)</f>
        <v>2</v>
      </c>
      <c r="H12" s="290">
        <f>IF($G12&gt;0,VLOOKUP($G12,DrawPrep!$A$3:$G$10,6,FALSE),0)</f>
        <v>85</v>
      </c>
      <c r="I12" s="268">
        <f>IF(Setup!$B$24="#",0,IF($G12&gt;0,VLOOKUP($G12,DrawPrep!$A$3:$G$10,3,FALSE),0))</f>
        <v>31852</v>
      </c>
      <c r="J12" s="269" t="str">
        <f>IF($I12&gt;0,VLOOKUP($I12,DrawPrep!$C$3:$G$10,2,FALSE),"bye")</f>
        <v>ΒΕΛΙΒΑΣΑΚΗ ΧΑΡΙΚΛΕΙΑ</v>
      </c>
      <c r="K12" s="269" t="str">
        <f t="shared" si="0"/>
        <v>ΒΕΛΙΒΑΣΑΚΗ</v>
      </c>
      <c r="L12" s="270" t="str">
        <f>IF($I12&gt;0,VLOOKUP($I12,DrawPrep!$C$3:$G$10,3,FALSE),"")</f>
        <v>ΗΡΑΚΛΕΙΟ Ο.Α.&amp; Α.</v>
      </c>
      <c r="M12" s="240"/>
      <c r="N12" s="250"/>
      <c r="O12" s="241" t="s">
        <v>157</v>
      </c>
      <c r="P12" s="231"/>
      <c r="Q12" s="231"/>
      <c r="R12" s="230"/>
      <c r="S12" s="231"/>
      <c r="T12" s="231"/>
      <c r="U12" s="230"/>
    </row>
    <row r="13" spans="1:30" x14ac:dyDescent="0.2">
      <c r="G13" s="89"/>
      <c r="H13" s="292"/>
      <c r="O13" s="91" t="s">
        <v>18</v>
      </c>
      <c r="R13" s="91" t="s">
        <v>18</v>
      </c>
      <c r="U13" s="91"/>
    </row>
    <row r="14" spans="1:30" x14ac:dyDescent="0.2">
      <c r="G14" s="2"/>
      <c r="H14" s="293"/>
      <c r="R14" s="67"/>
    </row>
    <row r="16" spans="1:30" s="92" customFormat="1" x14ac:dyDescent="0.2">
      <c r="C16" s="93"/>
      <c r="D16" s="94"/>
      <c r="E16" s="94"/>
      <c r="G16" s="93"/>
      <c r="H16" s="294"/>
      <c r="I16" s="93"/>
      <c r="J16" s="95" t="s">
        <v>34</v>
      </c>
      <c r="M16" s="96"/>
      <c r="N16" s="96"/>
      <c r="P16" s="97"/>
      <c r="Q16" s="97"/>
      <c r="R16" s="98" t="s">
        <v>35</v>
      </c>
      <c r="S16" s="95"/>
      <c r="T16" s="212"/>
      <c r="U16" s="95"/>
    </row>
    <row r="17" spans="2:22" s="92" customFormat="1" ht="9" x14ac:dyDescent="0.2">
      <c r="C17" s="93"/>
      <c r="D17" s="94"/>
      <c r="E17" s="94"/>
      <c r="G17" s="93"/>
      <c r="H17" s="294"/>
      <c r="I17" s="93"/>
      <c r="J17" s="99" t="str">
        <f>"1. " &amp; IF(Setup!B19&gt;0,LEFT(DrawPrep!D3,FIND(" ",DrawPrep!D3)+1),"")</f>
        <v>1. ΜΠΑΛΑΣΚΑ Β</v>
      </c>
      <c r="M17" s="96"/>
      <c r="N17" s="96"/>
      <c r="P17" s="97"/>
      <c r="Q17" s="97"/>
      <c r="R17" s="314" t="str">
        <f>Setup!B11</f>
        <v>Κ. Χατζηδάκης</v>
      </c>
      <c r="S17" s="314"/>
      <c r="T17" s="314"/>
      <c r="U17" s="314"/>
      <c r="V17" s="100"/>
    </row>
    <row r="18" spans="2:22" s="92" customFormat="1" x14ac:dyDescent="0.2">
      <c r="C18" s="93"/>
      <c r="D18" s="94"/>
      <c r="E18" s="94"/>
      <c r="G18" s="93"/>
      <c r="H18" s="294"/>
      <c r="I18" s="93"/>
      <c r="J18" s="99" t="str">
        <f>"2. " &amp; IF(Setup!B19&gt;1,LEFT(DrawPrep!D4,FIND(" ",DrawPrep!D4)+1),"")</f>
        <v>2. ΒΕΛΙΒΑΣΑΚΗ Χ</v>
      </c>
      <c r="M18" s="96"/>
      <c r="N18" s="96"/>
      <c r="P18" s="97"/>
      <c r="Q18" s="97"/>
      <c r="S18" s="97"/>
      <c r="T18" s="213"/>
      <c r="U18" s="100"/>
      <c r="V18" s="100"/>
    </row>
    <row r="24" spans="2:22" x14ac:dyDescent="0.2">
      <c r="B24" s="68" t="s">
        <v>46</v>
      </c>
    </row>
    <row r="40" spans="10:10" hidden="1" x14ac:dyDescent="0.2">
      <c r="J40" s="101" t="s">
        <v>44</v>
      </c>
    </row>
    <row r="41" spans="10:10" hidden="1" x14ac:dyDescent="0.2">
      <c r="J41" s="102" t="str">
        <f>IF(Setup!$B$19&gt;0,LEFT(DrawPrep!D3,FIND(" ",DrawPrep!D3)-1))</f>
        <v>ΜΠΑΛΑΣΚΑ</v>
      </c>
    </row>
    <row r="42" spans="10:10" hidden="1" x14ac:dyDescent="0.2">
      <c r="J42" s="102" t="str">
        <f>IF(Setup!$B$19&gt;1,LEFT(DrawPrep!D4,FIND(" ",DrawPrep!D4)-1))</f>
        <v>ΒΕΛΙΒΑΣΑΚΗ</v>
      </c>
    </row>
    <row r="43" spans="10:10" ht="11.25" x14ac:dyDescent="0.2">
      <c r="J43" s="3"/>
    </row>
    <row r="44" spans="10:10" ht="11.25" x14ac:dyDescent="0.2">
      <c r="J44" s="3"/>
    </row>
    <row r="45" spans="10:10" ht="11.25" x14ac:dyDescent="0.2">
      <c r="J45" s="3"/>
    </row>
    <row r="46" spans="10:10" ht="11.25" x14ac:dyDescent="0.2">
      <c r="J46" s="3"/>
    </row>
    <row r="47" spans="10:10" ht="11.25" x14ac:dyDescent="0.2">
      <c r="J47" s="3"/>
    </row>
    <row r="48" spans="10:10" ht="11.25" x14ac:dyDescent="0.2">
      <c r="J48" s="3"/>
    </row>
  </sheetData>
  <sheetProtection password="CF33" sheet="1" objects="1" scenarios="1" formatColumns="0" formatRows="0"/>
  <protectedRanges>
    <protectedRange sqref="G5:G12" name="seeds"/>
    <protectedRange sqref="O6 O8 O10 O12 R11 R7 U9" name="scores"/>
    <protectedRange sqref="M5:N5 M7:N7 M9:N9 M11:N11 P6:Q6 P10:Q10 S8:T8" name="winners"/>
  </protectedRanges>
  <mergeCells count="2">
    <mergeCell ref="R17:U17"/>
    <mergeCell ref="J3:L3"/>
  </mergeCells>
  <phoneticPr fontId="1" type="noConversion"/>
  <conditionalFormatting sqref="O5 O7 O9 O11 R10 R6 U8">
    <cfRule type="expression" dxfId="0" priority="14">
      <formula>MATCH(O5,$J$41:$J$44,0)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>
    <oddFooter>&amp;R&amp;D&amp;T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Line="0" autoPict="0" macro="[0]!Sheet2pdf">
                <anchor moveWithCells="1" sizeWithCells="1">
                  <from>
                    <xdr:col>22</xdr:col>
                    <xdr:colOff>19050</xdr:colOff>
                    <xdr:row>1</xdr:row>
                    <xdr:rowOff>0</xdr:rowOff>
                  </from>
                  <to>
                    <xdr:col>25</xdr:col>
                    <xdr:colOff>142875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22"/>
  <sheetViews>
    <sheetView zoomScaleNormal="100" workbookViewId="0">
      <selection activeCell="A5" sqref="A5:E8"/>
    </sheetView>
  </sheetViews>
  <sheetFormatPr defaultColWidth="8.85546875" defaultRowHeight="11.25" x14ac:dyDescent="0.2"/>
  <cols>
    <col min="1" max="1" width="7.7109375" style="38" bestFit="1" customWidth="1"/>
    <col min="2" max="2" width="6.7109375" style="35" customWidth="1"/>
    <col min="3" max="3" width="38.7109375" style="35" customWidth="1"/>
    <col min="4" max="4" width="1.28515625" style="39" bestFit="1" customWidth="1"/>
    <col min="5" max="5" width="38.7109375" style="35" customWidth="1"/>
    <col min="6" max="6" width="4.5703125" style="35" customWidth="1"/>
    <col min="7" max="16384" width="8.85546875" style="35"/>
  </cols>
  <sheetData>
    <row r="1" spans="1:6" s="34" customFormat="1" ht="18" x14ac:dyDescent="0.2">
      <c r="A1" s="186" t="s">
        <v>145</v>
      </c>
      <c r="B1" s="185"/>
      <c r="D1" s="185"/>
      <c r="E1" s="185"/>
      <c r="F1" s="185"/>
    </row>
    <row r="2" spans="1:6" s="110" customFormat="1" ht="12.75" x14ac:dyDescent="0.2">
      <c r="A2" s="187" t="s">
        <v>132</v>
      </c>
      <c r="B2" s="187"/>
      <c r="C2" s="187"/>
      <c r="D2" s="187"/>
      <c r="E2" s="187"/>
      <c r="F2" s="214"/>
    </row>
    <row r="3" spans="1:6" s="34" customFormat="1" ht="25.15" customHeight="1" x14ac:dyDescent="0.2">
      <c r="A3" s="318" t="s">
        <v>23</v>
      </c>
      <c r="B3" s="319"/>
      <c r="C3" s="319"/>
      <c r="D3" s="36"/>
      <c r="E3" s="37" t="s">
        <v>52</v>
      </c>
      <c r="F3" s="316" t="s">
        <v>51</v>
      </c>
    </row>
    <row r="4" spans="1:6" ht="12" customHeight="1" x14ac:dyDescent="0.2">
      <c r="A4" s="24" t="s">
        <v>12</v>
      </c>
      <c r="B4" s="24" t="s">
        <v>13</v>
      </c>
      <c r="C4" s="25" t="s">
        <v>22</v>
      </c>
      <c r="D4" s="26"/>
      <c r="E4" s="27" t="s">
        <v>22</v>
      </c>
      <c r="F4" s="317"/>
    </row>
    <row r="5" spans="1:6" x14ac:dyDescent="0.2">
      <c r="A5" s="271" t="s">
        <v>14</v>
      </c>
      <c r="B5" s="272" t="s">
        <v>70</v>
      </c>
      <c r="C5" s="273" t="s">
        <v>146</v>
      </c>
      <c r="D5" s="274" t="s">
        <v>56</v>
      </c>
      <c r="E5" s="273" t="s">
        <v>147</v>
      </c>
      <c r="F5" s="275"/>
    </row>
    <row r="6" spans="1:6" x14ac:dyDescent="0.2">
      <c r="A6" s="271"/>
      <c r="B6" s="272" t="s">
        <v>70</v>
      </c>
      <c r="C6" s="273" t="s">
        <v>148</v>
      </c>
      <c r="D6" s="274" t="s">
        <v>56</v>
      </c>
      <c r="E6" s="273" t="s">
        <v>149</v>
      </c>
      <c r="F6" s="275"/>
    </row>
    <row r="7" spans="1:6" x14ac:dyDescent="0.2">
      <c r="A7" s="271"/>
      <c r="B7" s="272" t="s">
        <v>70</v>
      </c>
      <c r="C7" s="273" t="s">
        <v>150</v>
      </c>
      <c r="D7" s="274" t="s">
        <v>56</v>
      </c>
      <c r="E7" s="273" t="s">
        <v>151</v>
      </c>
      <c r="F7" s="275"/>
    </row>
    <row r="8" spans="1:6" x14ac:dyDescent="0.2">
      <c r="A8" s="271"/>
      <c r="B8" s="272" t="s">
        <v>70</v>
      </c>
      <c r="C8" s="273" t="s">
        <v>152</v>
      </c>
      <c r="D8" s="274" t="s">
        <v>56</v>
      </c>
      <c r="E8" s="273" t="s">
        <v>153</v>
      </c>
      <c r="F8" s="275"/>
    </row>
    <row r="9" spans="1:6" x14ac:dyDescent="0.2">
      <c r="A9" s="276"/>
      <c r="B9" s="272"/>
      <c r="C9" s="273"/>
      <c r="D9" s="274"/>
      <c r="E9" s="273"/>
      <c r="F9" s="275"/>
    </row>
    <row r="10" spans="1:6" x14ac:dyDescent="0.2">
      <c r="A10" s="271"/>
      <c r="B10" s="272"/>
      <c r="C10" s="273"/>
      <c r="D10" s="274"/>
      <c r="E10" s="273"/>
      <c r="F10" s="275"/>
    </row>
    <row r="11" spans="1:6" x14ac:dyDescent="0.2">
      <c r="A11" s="271"/>
      <c r="B11" s="272"/>
      <c r="C11" s="273"/>
      <c r="D11" s="274"/>
      <c r="E11" s="273"/>
      <c r="F11" s="275"/>
    </row>
    <row r="12" spans="1:6" x14ac:dyDescent="0.2">
      <c r="A12" s="32"/>
      <c r="B12" s="29"/>
      <c r="C12" s="30"/>
      <c r="D12" s="31"/>
      <c r="E12" s="30"/>
    </row>
    <row r="13" spans="1:6" x14ac:dyDescent="0.2">
      <c r="A13" s="32"/>
      <c r="B13" s="29"/>
      <c r="C13" s="30"/>
      <c r="D13" s="31"/>
      <c r="E13" s="30"/>
    </row>
    <row r="14" spans="1:6" x14ac:dyDescent="0.2">
      <c r="A14" s="28"/>
      <c r="B14" s="29"/>
      <c r="C14" s="30"/>
      <c r="D14" s="31"/>
      <c r="E14" s="30"/>
    </row>
    <row r="15" spans="1:6" x14ac:dyDescent="0.2">
      <c r="A15" s="32"/>
      <c r="B15" s="29"/>
      <c r="C15" s="30"/>
      <c r="D15" s="31"/>
      <c r="E15" s="30"/>
    </row>
    <row r="16" spans="1:6" x14ac:dyDescent="0.2">
      <c r="A16" s="28"/>
      <c r="B16" s="29"/>
      <c r="C16" s="30"/>
      <c r="D16" s="31"/>
      <c r="E16" s="30"/>
    </row>
    <row r="17" spans="1:5" x14ac:dyDescent="0.2">
      <c r="A17" s="32"/>
      <c r="B17" s="29"/>
      <c r="C17" s="30"/>
      <c r="D17" s="31"/>
      <c r="E17" s="30"/>
    </row>
    <row r="18" spans="1:5" x14ac:dyDescent="0.2">
      <c r="A18" s="32"/>
      <c r="B18" s="29"/>
      <c r="C18" s="30"/>
      <c r="D18" s="31"/>
      <c r="E18" s="30"/>
    </row>
    <row r="19" spans="1:5" x14ac:dyDescent="0.2">
      <c r="A19" s="32"/>
      <c r="B19" s="29"/>
      <c r="C19" s="30"/>
      <c r="D19" s="31"/>
      <c r="E19" s="30"/>
    </row>
    <row r="20" spans="1:5" x14ac:dyDescent="0.2">
      <c r="A20" s="32" t="s">
        <v>18</v>
      </c>
    </row>
    <row r="21" spans="1:5" x14ac:dyDescent="0.2">
      <c r="A21" s="32"/>
    </row>
    <row r="22" spans="1:5" x14ac:dyDescent="0.2">
      <c r="A22" s="32"/>
    </row>
  </sheetData>
  <sortState ref="B5:E12">
    <sortCondition ref="D5"/>
  </sortState>
  <mergeCells count="2">
    <mergeCell ref="F3:F4"/>
    <mergeCell ref="A3:C3"/>
  </mergeCells>
  <phoneticPr fontId="1" type="noConversion"/>
  <printOptions horizontalCentered="1" gridLines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 macro="[0]!MakeDay1">
                <anchor moveWithCells="1" sizeWithCells="1">
                  <from>
                    <xdr:col>6</xdr:col>
                    <xdr:colOff>266700</xdr:colOff>
                    <xdr:row>4</xdr:row>
                    <xdr:rowOff>123825</xdr:rowOff>
                  </from>
                  <to>
                    <xdr:col>8</xdr:col>
                    <xdr:colOff>438150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F17"/>
  <sheetViews>
    <sheetView workbookViewId="0"/>
  </sheetViews>
  <sheetFormatPr defaultColWidth="8.85546875" defaultRowHeight="11.25" x14ac:dyDescent="0.15"/>
  <cols>
    <col min="1" max="1" width="7.7109375" style="21" customWidth="1"/>
    <col min="2" max="2" width="6.7109375" style="21" customWidth="1"/>
    <col min="3" max="3" width="38.7109375" style="21" customWidth="1"/>
    <col min="4" max="4" width="1.28515625" style="21" bestFit="1" customWidth="1"/>
    <col min="5" max="5" width="38.7109375" style="21" customWidth="1"/>
    <col min="6" max="16384" width="8.85546875" style="21"/>
  </cols>
  <sheetData>
    <row r="1" spans="1:6" ht="18" x14ac:dyDescent="0.15">
      <c r="A1" s="186" t="s">
        <v>145</v>
      </c>
      <c r="B1" s="185"/>
      <c r="C1" s="185"/>
      <c r="D1" s="185"/>
      <c r="E1" s="185"/>
      <c r="F1" s="185"/>
    </row>
    <row r="2" spans="1:6" s="215" customFormat="1" ht="12.75" x14ac:dyDescent="0.15">
      <c r="A2" s="187" t="s">
        <v>132</v>
      </c>
      <c r="B2" s="187"/>
      <c r="C2" s="187"/>
      <c r="D2" s="187"/>
      <c r="E2" s="187"/>
      <c r="F2" s="214"/>
    </row>
    <row r="3" spans="1:6" ht="25.15" customHeight="1" x14ac:dyDescent="0.15">
      <c r="A3" s="318" t="s">
        <v>23</v>
      </c>
      <c r="B3" s="319"/>
      <c r="C3" s="319"/>
      <c r="D3" s="22"/>
      <c r="E3" s="23" t="s">
        <v>24</v>
      </c>
      <c r="F3" s="316" t="s">
        <v>51</v>
      </c>
    </row>
    <row r="4" spans="1:6" ht="12" customHeight="1" x14ac:dyDescent="0.15">
      <c r="A4" s="24" t="s">
        <v>12</v>
      </c>
      <c r="B4" s="24" t="s">
        <v>13</v>
      </c>
      <c r="C4" s="25" t="s">
        <v>22</v>
      </c>
      <c r="D4" s="26"/>
      <c r="E4" s="27" t="s">
        <v>22</v>
      </c>
      <c r="F4" s="317"/>
    </row>
    <row r="5" spans="1:6" x14ac:dyDescent="0.15">
      <c r="A5" s="271" t="s">
        <v>14</v>
      </c>
      <c r="B5" s="272" t="s">
        <v>63</v>
      </c>
      <c r="C5" s="273" t="s">
        <v>102</v>
      </c>
      <c r="D5" s="274" t="s">
        <v>56</v>
      </c>
      <c r="E5" s="273" t="s">
        <v>105</v>
      </c>
      <c r="F5" s="275"/>
    </row>
    <row r="6" spans="1:6" x14ac:dyDescent="0.15">
      <c r="A6" s="271"/>
      <c r="B6" s="272" t="s">
        <v>63</v>
      </c>
      <c r="C6" s="273" t="s">
        <v>103</v>
      </c>
      <c r="D6" s="274" t="s">
        <v>56</v>
      </c>
      <c r="E6" s="273" t="s">
        <v>104</v>
      </c>
      <c r="F6" s="275"/>
    </row>
    <row r="7" spans="1:6" x14ac:dyDescent="0.15">
      <c r="A7" s="271"/>
      <c r="B7" s="272"/>
      <c r="C7" s="273"/>
      <c r="D7" s="274"/>
      <c r="E7" s="273"/>
      <c r="F7" s="277"/>
    </row>
    <row r="8" spans="1:6" x14ac:dyDescent="0.15">
      <c r="A8" s="271"/>
      <c r="B8" s="272"/>
      <c r="C8" s="273"/>
      <c r="D8" s="274"/>
      <c r="E8" s="273"/>
      <c r="F8" s="277"/>
    </row>
    <row r="9" spans="1:6" x14ac:dyDescent="0.15">
      <c r="A9" s="276"/>
      <c r="B9" s="272"/>
      <c r="C9" s="273"/>
      <c r="D9" s="274"/>
      <c r="E9" s="273"/>
      <c r="F9" s="277"/>
    </row>
    <row r="10" spans="1:6" x14ac:dyDescent="0.15">
      <c r="A10" s="28"/>
      <c r="B10" s="29"/>
      <c r="C10" s="30"/>
      <c r="D10" s="31"/>
      <c r="E10" s="30"/>
    </row>
    <row r="11" spans="1:6" x14ac:dyDescent="0.15">
      <c r="A11" s="32"/>
      <c r="B11" s="29"/>
      <c r="C11" s="30"/>
      <c r="D11" s="31"/>
      <c r="E11" s="30"/>
    </row>
    <row r="12" spans="1:6" x14ac:dyDescent="0.15">
      <c r="A12" s="32"/>
      <c r="B12" s="29"/>
      <c r="C12" s="30"/>
      <c r="D12" s="31"/>
      <c r="E12" s="30"/>
    </row>
    <row r="13" spans="1:6" x14ac:dyDescent="0.15">
      <c r="A13" s="33"/>
    </row>
    <row r="14" spans="1:6" x14ac:dyDescent="0.15">
      <c r="A14" s="33" t="s">
        <v>18</v>
      </c>
    </row>
    <row r="15" spans="1:6" x14ac:dyDescent="0.15">
      <c r="A15" s="33"/>
    </row>
    <row r="16" spans="1:6" x14ac:dyDescent="0.15">
      <c r="A16" s="33"/>
    </row>
    <row r="17" spans="1:1" x14ac:dyDescent="0.15">
      <c r="A17" s="33"/>
    </row>
  </sheetData>
  <mergeCells count="2">
    <mergeCell ref="F3:F4"/>
    <mergeCell ref="A3:C3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Button 2">
              <controlPr defaultSize="0" print="0" autoFill="0" autoLine="0" autoPict="0" macro="[0]!Prep2Day1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Button 3">
              <controlPr defaultSize="0" print="0" autoFill="0" autoLine="0" autoPict="0" macro="[0]!Prep2Day1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Button 4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7" name="Button 10">
              <controlPr defaultSize="0" print="0" autoFill="0" autoLine="0" autoPict="0" macro="[0]!MakeDay2">
                <anchor moveWithCells="1" sizeWithCells="1">
                  <from>
                    <xdr:col>6</xdr:col>
                    <xdr:colOff>190500</xdr:colOff>
                    <xdr:row>5</xdr:row>
                    <xdr:rowOff>123825</xdr:rowOff>
                  </from>
                  <to>
                    <xdr:col>8</xdr:col>
                    <xdr:colOff>419100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8.85546875" defaultRowHeight="11.25" x14ac:dyDescent="0.15"/>
  <cols>
    <col min="1" max="16384" width="8.85546875" style="21"/>
  </cols>
  <sheetData/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0"/>
  <sheetViews>
    <sheetView showGridLines="0" zoomScale="85" zoomScaleNormal="85" workbookViewId="0"/>
  </sheetViews>
  <sheetFormatPr defaultColWidth="8.85546875" defaultRowHeight="11.25" x14ac:dyDescent="0.2"/>
  <cols>
    <col min="1" max="1" width="7.28515625" style="38" bestFit="1" customWidth="1"/>
    <col min="2" max="2" width="5" style="35" bestFit="1" customWidth="1"/>
    <col min="3" max="3" width="38.7109375" style="35" customWidth="1"/>
    <col min="4" max="4" width="1.28515625" style="39" bestFit="1" customWidth="1"/>
    <col min="5" max="5" width="38.7109375" style="35" customWidth="1"/>
    <col min="6" max="16384" width="8.85546875" style="35"/>
  </cols>
  <sheetData>
    <row r="1" spans="1:8" s="34" customFormat="1" ht="18" x14ac:dyDescent="0.2">
      <c r="A1" s="188" t="str">
        <f>Setup!B3 &amp; ", " &amp; Setup!B4 &amp; ", " &amp; Setup!B7  &amp; " (" &amp; Setup!B8 &amp; ")"</f>
        <v>Ζ΄ ΕΝΩΣΗ, 3ο Ε3 2016, Γ.Σ. ΛΙΒΥΚΟΣ ΙΕΡΑΠ. (Κ16)</v>
      </c>
      <c r="B1" s="188"/>
      <c r="C1" s="188"/>
      <c r="D1" s="188"/>
      <c r="E1" s="188"/>
      <c r="F1" s="188"/>
      <c r="G1" s="189"/>
      <c r="H1" s="61" t="s">
        <v>25</v>
      </c>
    </row>
    <row r="2" spans="1:8" ht="13.15" customHeight="1" x14ac:dyDescent="0.2">
      <c r="A2" s="190" t="str">
        <f>Setup!$B$11</f>
        <v>Κ. Χατζηδάκης</v>
      </c>
      <c r="B2" s="190"/>
      <c r="C2" s="190"/>
      <c r="D2" s="190"/>
      <c r="E2" s="190"/>
      <c r="F2" s="190"/>
      <c r="G2" s="191"/>
    </row>
    <row r="3" spans="1:8" s="34" customFormat="1" ht="25.15" customHeight="1" x14ac:dyDescent="0.2">
      <c r="A3" s="322" t="s">
        <v>23</v>
      </c>
      <c r="B3" s="323"/>
      <c r="C3" s="323"/>
      <c r="D3" s="192"/>
      <c r="E3" s="193" t="s">
        <v>52</v>
      </c>
      <c r="F3" s="320" t="s">
        <v>51</v>
      </c>
      <c r="G3" s="189"/>
    </row>
    <row r="4" spans="1:8" ht="12" customHeight="1" x14ac:dyDescent="0.2">
      <c r="A4" s="194" t="s">
        <v>12</v>
      </c>
      <c r="B4" s="194" t="s">
        <v>13</v>
      </c>
      <c r="C4" s="195" t="s">
        <v>22</v>
      </c>
      <c r="D4" s="196"/>
      <c r="E4" s="197" t="s">
        <v>22</v>
      </c>
      <c r="F4" s="321"/>
      <c r="G4" s="191"/>
    </row>
    <row r="5" spans="1:8" x14ac:dyDescent="0.2">
      <c r="A5" s="198" t="s">
        <v>14</v>
      </c>
      <c r="B5" s="199" t="str">
        <f>Setup!$B$8</f>
        <v>Κ16</v>
      </c>
      <c r="C5" s="200" t="str">
        <f>IF(OR(MD!J5="bye",MD!J5="LWD"), "",CONCATENATE(LEFT(MD!J5,FIND(" ",MD!J5)+1)," (",MD!L5,")"))</f>
        <v>ΜΠΑΛΑΣΚΑ Β (Ο.Α.ΧΑΝΙΩΝ)</v>
      </c>
      <c r="D5" s="201" t="str">
        <f>IF(OR(C5="",E5="")," ","-")</f>
        <v>-</v>
      </c>
      <c r="E5" s="200" t="str">
        <f>IF(OR(MD!J6="bye",MD!J6="LWD"), "",CONCATENATE(LEFT(MD!J6,FIND(" ",MD!J6)+1)," (",MD!L6,")"))</f>
        <v>ΔΕΣΚΟΥΛΙΔΟΥ Ι (Α.Π.Μ.Σ.ΑΣΚΗΣΗ ΗΡΑΚΛΕΙΟΥ)</v>
      </c>
      <c r="F5" s="191"/>
      <c r="G5" s="191"/>
    </row>
    <row r="6" spans="1:8" x14ac:dyDescent="0.2">
      <c r="A6" s="198"/>
      <c r="B6" s="199" t="str">
        <f>Setup!$B$8</f>
        <v>Κ16</v>
      </c>
      <c r="C6" s="200" t="str">
        <f>IF(OR(MD!J7="bye",MD!J7="LWD"), "",CONCATENATE(LEFT(MD!J7,FIND(" ",MD!J7)+1)," (",MD!L7,")"))</f>
        <v>ΖΑΦΕΙΡΟΠΟΥΛΟΥ Κ (ΗΡΑΚΛΕΙΟ Ο.Α.&amp; Α.)</v>
      </c>
      <c r="D6" s="201" t="str">
        <f>IF(OR(C6="",E6="")," ","-")</f>
        <v>-</v>
      </c>
      <c r="E6" s="200" t="str">
        <f>IF(OR(MD!J8="bye",MD!J8="LWD"), "",CONCATENATE(LEFT(MD!J8,FIND(" ",MD!J8)+1)," (",MD!L8,")"))</f>
        <v>ΔΕΣΚΟΥΛΙΔΟΥ Χ (Α.Π.Μ.Σ.ΑΣΚΗΣΗ ΗΡΑΚΛΕΙΟΥ)</v>
      </c>
      <c r="F6" s="191"/>
      <c r="G6" s="191"/>
    </row>
    <row r="7" spans="1:8" x14ac:dyDescent="0.2">
      <c r="A7" s="198"/>
      <c r="B7" s="199" t="str">
        <f>Setup!$B$8</f>
        <v>Κ16</v>
      </c>
      <c r="C7" s="200" t="str">
        <f>IF(OR(MD!J9="bye",MD!J9="LWD"), "",CONCATENATE(LEFT(MD!J9,FIND(" ",MD!J9)+1)," (",MD!L9,")"))</f>
        <v>ΒΑΡΒΕΡΑΚΗ Μ (Ο.Α.ΧΑΝΙΩΝ)</v>
      </c>
      <c r="D7" s="201" t="str">
        <f>IF(OR(C7="",E7="")," ","-")</f>
        <v>-</v>
      </c>
      <c r="E7" s="200" t="str">
        <f>IF(OR(MD!J10="bye",MD!J10="LWD"), "",CONCATENATE(LEFT(MD!J10,FIND(" ",MD!J10)+1)," (",MD!L10,")"))</f>
        <v>ΚΡΟΝΤΗΡΑ Ε (ΗΡΑΚΛΕΙΟ Ο.Α.&amp; Α.)</v>
      </c>
      <c r="F7" s="191"/>
      <c r="G7" s="191"/>
    </row>
    <row r="8" spans="1:8" x14ac:dyDescent="0.2">
      <c r="A8" s="198"/>
      <c r="B8" s="199" t="str">
        <f>Setup!$B$8</f>
        <v>Κ16</v>
      </c>
      <c r="C8" s="200" t="str">
        <f>IF(OR(MD!J11="bye",MD!J11="LWD"), "",CONCATENATE(LEFT(MD!J11,FIND(" ",MD!J11)+1)," (",MD!L11,")"))</f>
        <v>ΣΤΑΜΟΥΛΟΥ Α (Ο.Α.ΧΑΝΙΩΝ)</v>
      </c>
      <c r="D8" s="201" t="str">
        <f>IF(OR(C8="",E8="")," ","-")</f>
        <v>-</v>
      </c>
      <c r="E8" s="200" t="str">
        <f>IF(OR(MD!J12="bye",MD!J12="LWD"), "",CONCATENATE(LEFT(MD!J12,FIND(" ",MD!J12)+1)," (",MD!L12,")"))</f>
        <v>ΒΕΛΙΒΑΣΑΚΗ Χ (ΗΡΑΚΛΕΙΟ Ο.Α.&amp; Α.)</v>
      </c>
      <c r="F8" s="191"/>
      <c r="G8" s="191"/>
    </row>
    <row r="9" spans="1:8" x14ac:dyDescent="0.2">
      <c r="A9" s="202"/>
      <c r="B9" s="199"/>
      <c r="C9" s="200"/>
      <c r="D9" s="201"/>
      <c r="E9" s="200"/>
      <c r="F9" s="191"/>
      <c r="G9" s="191"/>
    </row>
    <row r="10" spans="1:8" x14ac:dyDescent="0.2">
      <c r="A10" s="198"/>
      <c r="B10" s="199"/>
      <c r="C10" s="200"/>
      <c r="D10" s="201"/>
      <c r="E10" s="200"/>
      <c r="F10" s="191"/>
      <c r="G10" s="191"/>
    </row>
    <row r="11" spans="1:8" x14ac:dyDescent="0.2">
      <c r="A11" s="202"/>
      <c r="B11" s="199"/>
      <c r="C11" s="200"/>
      <c r="D11" s="201"/>
      <c r="E11" s="200"/>
      <c r="F11" s="191"/>
      <c r="G11" s="191"/>
    </row>
    <row r="12" spans="1:8" x14ac:dyDescent="0.2">
      <c r="A12" s="202"/>
      <c r="B12" s="199"/>
      <c r="C12" s="200"/>
      <c r="D12" s="201"/>
      <c r="E12" s="200"/>
      <c r="F12" s="191"/>
      <c r="G12" s="191"/>
    </row>
    <row r="13" spans="1:8" x14ac:dyDescent="0.2">
      <c r="A13" s="202"/>
      <c r="B13" s="191"/>
      <c r="C13" s="191"/>
      <c r="D13" s="203"/>
      <c r="E13" s="191"/>
      <c r="F13" s="191"/>
      <c r="G13" s="191"/>
    </row>
    <row r="14" spans="1:8" x14ac:dyDescent="0.2">
      <c r="A14" s="204"/>
      <c r="B14" s="191"/>
      <c r="C14" s="191"/>
      <c r="D14" s="203"/>
      <c r="E14" s="191"/>
      <c r="F14" s="191"/>
      <c r="G14" s="191"/>
    </row>
    <row r="15" spans="1:8" x14ac:dyDescent="0.2">
      <c r="A15" s="205"/>
      <c r="B15" s="206"/>
      <c r="C15" s="206"/>
      <c r="D15" s="207"/>
      <c r="E15" s="206"/>
      <c r="F15" s="206"/>
      <c r="G15" s="206"/>
      <c r="H15" s="62"/>
    </row>
    <row r="16" spans="1:8" x14ac:dyDescent="0.2">
      <c r="A16" s="208"/>
      <c r="B16" s="206"/>
      <c r="C16" s="206"/>
      <c r="D16" s="207"/>
      <c r="E16" s="206"/>
      <c r="F16" s="206"/>
      <c r="G16" s="206"/>
      <c r="H16" s="62"/>
    </row>
    <row r="17" spans="1:7" x14ac:dyDescent="0.2">
      <c r="A17" s="204"/>
      <c r="B17" s="199"/>
      <c r="C17" s="200"/>
      <c r="D17" s="201"/>
      <c r="E17" s="200"/>
      <c r="F17" s="191"/>
      <c r="G17" s="191"/>
    </row>
    <row r="18" spans="1:7" ht="25.15" customHeight="1" x14ac:dyDescent="0.2">
      <c r="A18" s="322" t="s">
        <v>23</v>
      </c>
      <c r="B18" s="323"/>
      <c r="C18" s="323"/>
      <c r="D18" s="209"/>
      <c r="E18" s="210" t="s">
        <v>24</v>
      </c>
      <c r="F18" s="320" t="s">
        <v>51</v>
      </c>
      <c r="G18" s="191"/>
    </row>
    <row r="19" spans="1:7" ht="12" customHeight="1" x14ac:dyDescent="0.2">
      <c r="A19" s="194" t="s">
        <v>12</v>
      </c>
      <c r="B19" s="194" t="s">
        <v>13</v>
      </c>
      <c r="C19" s="195" t="s">
        <v>22</v>
      </c>
      <c r="D19" s="196"/>
      <c r="E19" s="197" t="s">
        <v>22</v>
      </c>
      <c r="F19" s="321"/>
      <c r="G19" s="191"/>
    </row>
    <row r="20" spans="1:7" x14ac:dyDescent="0.2">
      <c r="A20" s="198" t="s">
        <v>14</v>
      </c>
      <c r="B20" s="199" t="str">
        <f>Setup!$B$8</f>
        <v>Κ16</v>
      </c>
      <c r="C20" s="200" t="str">
        <f>IF(MD!M5="", "", IF(MD!M5=1, CONCATENATE(LEFT(MD!J5,FIND(" ",MD!J5)+1)," (",MD!L5,")"),CONCATENATE(LEFT(MD!J6,FIND(" ",MD!J6)+1)," (",MD!L6,")")))</f>
        <v>ΜΠΑΛΑΣΚΑ Β (Ο.Α.ΧΑΝΙΩΝ)</v>
      </c>
      <c r="D20" s="201" t="str">
        <f>IF(OR(C20="",E20="")," ","-")</f>
        <v>-</v>
      </c>
      <c r="E20" s="200" t="str">
        <f>IF(MD!M7="", "", IF(MD!M7=1, CONCATENATE(LEFT(MD!J7,FIND(" ",MD!J7)+1)," (",MD!L7,")"),CONCATENATE(LEFT(MD!J8,FIND(" ",MD!J8)+1)," (",MD!L8,")")))</f>
        <v>ΖΑΦΕΙΡΟΠΟΥΛΟΥ Κ (ΗΡΑΚΛΕΙΟ Ο.Α.&amp; Α.)</v>
      </c>
      <c r="F20" s="191"/>
      <c r="G20" s="191"/>
    </row>
    <row r="21" spans="1:7" x14ac:dyDescent="0.2">
      <c r="A21" s="198"/>
      <c r="B21" s="199" t="str">
        <f>Setup!$B$8</f>
        <v>Κ16</v>
      </c>
      <c r="C21" s="200" t="str">
        <f>IF(MD!M9="", "", IF(MD!M9=1, CONCATENATE(LEFT(MD!J9,FIND(" ",MD!J9)+1)," (",MD!L9,")"),CONCATENATE(LEFT(MD!J10,FIND(" ",MD!J10)+1)," (",MD!L10,")")))</f>
        <v>ΒΑΡΒΕΡΑΚΗ Μ (Ο.Α.ΧΑΝΙΩΝ)</v>
      </c>
      <c r="D21" s="201" t="str">
        <f>IF(OR(C21="",E21="")," ","-")</f>
        <v>-</v>
      </c>
      <c r="E21" s="200" t="str">
        <f>IF(MD!M11="", "", IF(MD!M11=1, CONCATENATE(LEFT(MD!J11,FIND(" ",MD!J11)+1)," (",MD!L11,")"),CONCATENATE(LEFT(MD!J12,FIND(" ",MD!J12)+1)," (",MD!L12,")")))</f>
        <v>ΒΕΛΙΒΑΣΑΚΗ Χ (ΗΡΑΚΛΕΙΟ Ο.Α.&amp; Α.)</v>
      </c>
      <c r="F21" s="191"/>
      <c r="G21" s="191"/>
    </row>
    <row r="22" spans="1:7" x14ac:dyDescent="0.2">
      <c r="A22" s="198"/>
      <c r="B22" s="199"/>
      <c r="C22" s="200"/>
      <c r="D22" s="201"/>
      <c r="E22" s="200"/>
      <c r="F22" s="191"/>
      <c r="G22" s="191"/>
    </row>
    <row r="23" spans="1:7" x14ac:dyDescent="0.2">
      <c r="A23" s="198"/>
      <c r="B23" s="199"/>
      <c r="C23" s="200"/>
      <c r="D23" s="201"/>
      <c r="E23" s="200"/>
      <c r="F23" s="191"/>
      <c r="G23" s="191"/>
    </row>
    <row r="24" spans="1:7" x14ac:dyDescent="0.2">
      <c r="A24" s="198"/>
      <c r="B24" s="199"/>
      <c r="C24" s="200"/>
      <c r="D24" s="201"/>
      <c r="E24" s="200"/>
      <c r="F24" s="191"/>
      <c r="G24" s="191"/>
    </row>
    <row r="25" spans="1:7" x14ac:dyDescent="0.2">
      <c r="A25" s="202"/>
      <c r="B25" s="199"/>
      <c r="C25" s="200"/>
      <c r="D25" s="201"/>
      <c r="E25" s="200"/>
      <c r="F25" s="191"/>
      <c r="G25" s="191"/>
    </row>
    <row r="26" spans="1:7" x14ac:dyDescent="0.2">
      <c r="A26" s="202"/>
      <c r="B26" s="199"/>
      <c r="C26" s="200"/>
      <c r="D26" s="201"/>
      <c r="E26" s="200"/>
      <c r="F26" s="191"/>
      <c r="G26" s="191"/>
    </row>
    <row r="27" spans="1:7" x14ac:dyDescent="0.2">
      <c r="A27" s="202"/>
      <c r="B27" s="199"/>
      <c r="C27" s="200"/>
      <c r="D27" s="201"/>
      <c r="E27" s="200"/>
      <c r="F27" s="191"/>
      <c r="G27" s="191"/>
    </row>
    <row r="28" spans="1:7" x14ac:dyDescent="0.2">
      <c r="A28" s="202"/>
      <c r="B28" s="191"/>
      <c r="C28" s="191"/>
      <c r="D28" s="203"/>
      <c r="E28" s="191"/>
      <c r="F28" s="191"/>
      <c r="G28" s="191"/>
    </row>
    <row r="29" spans="1:7" x14ac:dyDescent="0.2">
      <c r="A29" s="204"/>
      <c r="B29" s="191"/>
      <c r="C29" s="191"/>
      <c r="D29" s="203"/>
      <c r="E29" s="191"/>
      <c r="F29" s="191"/>
      <c r="G29" s="191"/>
    </row>
    <row r="30" spans="1:7" ht="15" x14ac:dyDescent="0.2">
      <c r="A30" s="63" t="s">
        <v>25</v>
      </c>
      <c r="B30" s="64"/>
      <c r="C30" s="64"/>
      <c r="D30" s="64"/>
      <c r="E30" s="64"/>
    </row>
  </sheetData>
  <sheetProtection password="CF33" sheet="1" objects="1" scenarios="1" formatColumns="0" formatRows="0"/>
  <mergeCells count="4">
    <mergeCell ref="F3:F4"/>
    <mergeCell ref="F18:F19"/>
    <mergeCell ref="A3:C3"/>
    <mergeCell ref="A18:C18"/>
  </mergeCells>
  <phoneticPr fontId="1" type="noConversion"/>
  <printOptions horizontalCentered="1" gridLines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85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85546875" defaultRowHeight="10.5" x14ac:dyDescent="0.2"/>
  <cols>
    <col min="1" max="1" width="7.85546875" style="17" bestFit="1" customWidth="1"/>
    <col min="2" max="2" width="7.28515625" style="19" bestFit="1" customWidth="1"/>
    <col min="3" max="3" width="10" style="17" bestFit="1" customWidth="1"/>
    <col min="4" max="4" width="8.85546875" style="17"/>
    <col min="5" max="5" width="5" style="19" bestFit="1" customWidth="1"/>
    <col min="6" max="7" width="5.42578125" style="19" bestFit="1" customWidth="1"/>
    <col min="8" max="10" width="4.42578125" style="19" bestFit="1" customWidth="1"/>
    <col min="11" max="11" width="5.28515625" style="19" bestFit="1" customWidth="1"/>
    <col min="12" max="12" width="5.28515625" style="13" bestFit="1" customWidth="1"/>
    <col min="13" max="13" width="6.140625" style="13" bestFit="1" customWidth="1"/>
    <col min="14" max="15" width="8.85546875" style="19"/>
    <col min="16" max="16" width="7.42578125" style="107" bestFit="1" customWidth="1"/>
    <col min="17" max="17" width="6" style="107" bestFit="1" customWidth="1"/>
    <col min="18" max="18" width="6.7109375" style="107" bestFit="1" customWidth="1"/>
    <col min="19" max="19" width="8.85546875" style="19"/>
    <col min="20" max="16384" width="8.85546875" style="17"/>
  </cols>
  <sheetData>
    <row r="1" spans="1:18" ht="12" customHeight="1" x14ac:dyDescent="0.2">
      <c r="A1" s="15" t="s">
        <v>37</v>
      </c>
      <c r="B1" s="14" t="s">
        <v>38</v>
      </c>
      <c r="C1" s="16" t="s">
        <v>39</v>
      </c>
      <c r="E1" s="113"/>
      <c r="F1" s="114" t="s">
        <v>74</v>
      </c>
      <c r="G1" s="114" t="s">
        <v>75</v>
      </c>
      <c r="H1" s="115" t="s">
        <v>76</v>
      </c>
      <c r="I1" s="115" t="s">
        <v>77</v>
      </c>
      <c r="J1" s="115" t="s">
        <v>78</v>
      </c>
      <c r="K1" s="115" t="s">
        <v>79</v>
      </c>
      <c r="L1" s="108"/>
      <c r="M1" s="108"/>
      <c r="P1" s="311" t="s">
        <v>55</v>
      </c>
      <c r="Q1" s="106" t="s">
        <v>121</v>
      </c>
      <c r="R1" s="106" t="s">
        <v>122</v>
      </c>
    </row>
    <row r="2" spans="1:18" x14ac:dyDescent="0.2">
      <c r="A2" s="20">
        <v>1</v>
      </c>
      <c r="B2" s="105">
        <f ca="1">RAND()/222</f>
        <v>7.491937210100803E-4</v>
      </c>
      <c r="C2" s="18">
        <v>3.0999797432514995E-3</v>
      </c>
      <c r="E2" s="116" t="s">
        <v>80</v>
      </c>
      <c r="F2" s="117">
        <v>30</v>
      </c>
      <c r="G2" s="118">
        <v>25</v>
      </c>
      <c r="H2" s="118">
        <v>15</v>
      </c>
      <c r="I2" s="118">
        <v>10</v>
      </c>
      <c r="J2" s="118">
        <v>7.5</v>
      </c>
      <c r="K2" s="118">
        <v>5</v>
      </c>
      <c r="L2" s="108"/>
      <c r="M2" s="108"/>
      <c r="P2" s="310" t="s">
        <v>62</v>
      </c>
      <c r="Q2" s="107" t="s">
        <v>62</v>
      </c>
      <c r="R2" s="107" t="s">
        <v>106</v>
      </c>
    </row>
    <row r="3" spans="1:18" x14ac:dyDescent="0.2">
      <c r="A3" s="20">
        <v>2</v>
      </c>
      <c r="B3" s="105">
        <f ca="1">RAND()/22</f>
        <v>5.9556943641484094E-3</v>
      </c>
      <c r="C3" s="18">
        <v>4.3055314578819226E-2</v>
      </c>
      <c r="E3" s="116" t="s">
        <v>81</v>
      </c>
      <c r="F3" s="113">
        <v>60</v>
      </c>
      <c r="G3" s="119">
        <v>50</v>
      </c>
      <c r="H3" s="119">
        <v>30</v>
      </c>
      <c r="I3" s="119">
        <v>20</v>
      </c>
      <c r="J3" s="119">
        <v>15</v>
      </c>
      <c r="K3" s="119">
        <v>10</v>
      </c>
      <c r="L3" s="108"/>
      <c r="M3" s="108"/>
      <c r="P3" s="310" t="s">
        <v>63</v>
      </c>
      <c r="Q3" s="107" t="s">
        <v>63</v>
      </c>
      <c r="R3" s="107" t="s">
        <v>107</v>
      </c>
    </row>
    <row r="4" spans="1:18" x14ac:dyDescent="0.2">
      <c r="A4" s="20">
        <v>3</v>
      </c>
      <c r="B4" s="105">
        <f ca="1">RAND()/22</f>
        <v>3.8190044060142363E-2</v>
      </c>
      <c r="C4" s="18">
        <v>2.6132819198510283E-2</v>
      </c>
      <c r="E4" s="116" t="s">
        <v>82</v>
      </c>
      <c r="F4" s="113">
        <v>120</v>
      </c>
      <c r="G4" s="119">
        <v>100</v>
      </c>
      <c r="H4" s="119">
        <v>60</v>
      </c>
      <c r="I4" s="119">
        <v>40</v>
      </c>
      <c r="J4" s="119">
        <v>30</v>
      </c>
      <c r="K4" s="119">
        <v>20</v>
      </c>
      <c r="L4" s="108"/>
      <c r="M4" s="108"/>
      <c r="P4" s="310" t="s">
        <v>64</v>
      </c>
      <c r="Q4" s="107" t="s">
        <v>64</v>
      </c>
      <c r="R4" s="107" t="s">
        <v>108</v>
      </c>
    </row>
    <row r="5" spans="1:18" x14ac:dyDescent="0.2">
      <c r="A5" s="20">
        <v>4</v>
      </c>
      <c r="B5" s="105">
        <f ca="1">RAND()/22</f>
        <v>3.5490060625671914E-2</v>
      </c>
      <c r="C5" s="18">
        <v>6.9736139793432524E-3</v>
      </c>
      <c r="E5" s="116" t="s">
        <v>83</v>
      </c>
      <c r="F5" s="120">
        <v>150</v>
      </c>
      <c r="G5" s="121">
        <v>125</v>
      </c>
      <c r="H5" s="121">
        <v>75</v>
      </c>
      <c r="I5" s="121">
        <v>50</v>
      </c>
      <c r="J5" s="121">
        <v>37.5</v>
      </c>
      <c r="K5" s="121">
        <v>25</v>
      </c>
      <c r="L5" s="108"/>
      <c r="M5" s="108"/>
      <c r="P5" s="310" t="s">
        <v>65</v>
      </c>
      <c r="Q5" s="107" t="s">
        <v>65</v>
      </c>
      <c r="R5" s="107" t="s">
        <v>109</v>
      </c>
    </row>
    <row r="6" spans="1:18" x14ac:dyDescent="0.2">
      <c r="A6" s="20">
        <v>5</v>
      </c>
      <c r="B6" s="105">
        <f t="shared" ref="B6:B8" ca="1" si="0">RAND()/22</f>
        <v>4.1408339881080169E-2</v>
      </c>
      <c r="C6" s="18">
        <v>4.5418389240040588E-2</v>
      </c>
      <c r="E6" s="116" t="s">
        <v>84</v>
      </c>
      <c r="F6" s="117">
        <v>15</v>
      </c>
      <c r="G6" s="118">
        <v>12.5</v>
      </c>
      <c r="H6" s="118">
        <v>7.5</v>
      </c>
      <c r="I6" s="118">
        <v>5</v>
      </c>
      <c r="J6" s="118">
        <v>4</v>
      </c>
      <c r="K6" s="118">
        <v>2.5</v>
      </c>
      <c r="L6" s="108"/>
      <c r="M6" s="108"/>
      <c r="P6" s="310" t="s">
        <v>66</v>
      </c>
      <c r="Q6" s="107" t="s">
        <v>66</v>
      </c>
      <c r="R6" s="107" t="s">
        <v>110</v>
      </c>
    </row>
    <row r="7" spans="1:18" x14ac:dyDescent="0.2">
      <c r="A7" s="20">
        <v>6</v>
      </c>
      <c r="B7" s="105">
        <f t="shared" ca="1" si="0"/>
        <v>6.6109618685707009E-3</v>
      </c>
      <c r="C7" s="18">
        <v>1.5410907851191046E-2</v>
      </c>
      <c r="E7" s="116" t="s">
        <v>85</v>
      </c>
      <c r="F7" s="113">
        <v>30</v>
      </c>
      <c r="G7" s="119">
        <v>25</v>
      </c>
      <c r="H7" s="119">
        <v>15</v>
      </c>
      <c r="I7" s="119">
        <v>10</v>
      </c>
      <c r="J7" s="119">
        <v>8</v>
      </c>
      <c r="K7" s="119">
        <v>5</v>
      </c>
      <c r="L7" s="108"/>
      <c r="M7" s="108"/>
      <c r="P7" s="310" t="s">
        <v>67</v>
      </c>
      <c r="Q7" s="107" t="s">
        <v>67</v>
      </c>
      <c r="R7" s="107" t="s">
        <v>111</v>
      </c>
    </row>
    <row r="8" spans="1:18" x14ac:dyDescent="0.2">
      <c r="A8" s="20">
        <v>7</v>
      </c>
      <c r="B8" s="105">
        <f t="shared" ca="1" si="0"/>
        <v>4.2452489673366338E-2</v>
      </c>
      <c r="C8" s="18">
        <v>4.3757453689638584E-2</v>
      </c>
      <c r="E8" s="116" t="s">
        <v>86</v>
      </c>
      <c r="F8" s="120">
        <v>60</v>
      </c>
      <c r="G8" s="121">
        <v>50</v>
      </c>
      <c r="H8" s="121">
        <v>30</v>
      </c>
      <c r="I8" s="121">
        <v>20</v>
      </c>
      <c r="J8" s="121">
        <v>16</v>
      </c>
      <c r="K8" s="121">
        <v>10</v>
      </c>
      <c r="L8" s="108"/>
      <c r="M8" s="108"/>
      <c r="P8" s="310" t="s">
        <v>68</v>
      </c>
      <c r="Q8" s="107" t="s">
        <v>68</v>
      </c>
      <c r="R8" s="107" t="s">
        <v>112</v>
      </c>
    </row>
    <row r="9" spans="1:18" x14ac:dyDescent="0.2">
      <c r="A9" s="20">
        <v>8</v>
      </c>
      <c r="B9" s="105">
        <f t="shared" ref="B9" ca="1" si="1">RAND()/22</f>
        <v>1.681982958081046E-2</v>
      </c>
      <c r="C9" s="18">
        <v>4.0902784767041386E-2</v>
      </c>
      <c r="E9" s="122" t="s">
        <v>87</v>
      </c>
      <c r="F9" s="113">
        <v>6</v>
      </c>
      <c r="G9" s="119">
        <v>5</v>
      </c>
      <c r="H9" s="119">
        <v>3</v>
      </c>
      <c r="I9" s="119">
        <v>2</v>
      </c>
      <c r="J9" s="119">
        <v>1.5</v>
      </c>
      <c r="K9" s="119">
        <v>1</v>
      </c>
      <c r="L9" s="108"/>
      <c r="M9" s="108"/>
      <c r="P9" s="310" t="s">
        <v>69</v>
      </c>
      <c r="Q9" s="107" t="s">
        <v>69</v>
      </c>
      <c r="R9" s="107" t="s">
        <v>113</v>
      </c>
    </row>
    <row r="10" spans="1:18" x14ac:dyDescent="0.2">
      <c r="E10" s="116" t="s">
        <v>88</v>
      </c>
      <c r="F10" s="113">
        <v>12</v>
      </c>
      <c r="G10" s="119">
        <v>10</v>
      </c>
      <c r="H10" s="119">
        <v>6</v>
      </c>
      <c r="I10" s="119">
        <v>4</v>
      </c>
      <c r="J10" s="119">
        <v>3</v>
      </c>
      <c r="K10" s="119">
        <v>2</v>
      </c>
      <c r="L10" s="108"/>
      <c r="M10" s="108"/>
      <c r="P10" s="310" t="s">
        <v>70</v>
      </c>
      <c r="Q10" s="107" t="s">
        <v>70</v>
      </c>
      <c r="R10" s="107" t="s">
        <v>114</v>
      </c>
    </row>
    <row r="11" spans="1:18" x14ac:dyDescent="0.2">
      <c r="E11" s="116" t="s">
        <v>89</v>
      </c>
      <c r="F11" s="120">
        <v>24</v>
      </c>
      <c r="G11" s="121">
        <v>20</v>
      </c>
      <c r="H11" s="121">
        <v>12</v>
      </c>
      <c r="I11" s="121">
        <v>8</v>
      </c>
      <c r="J11" s="121">
        <v>6</v>
      </c>
      <c r="K11" s="121">
        <v>4</v>
      </c>
      <c r="L11" s="108"/>
      <c r="M11" s="108"/>
      <c r="P11" s="310" t="s">
        <v>71</v>
      </c>
      <c r="Q11" s="107" t="s">
        <v>71</v>
      </c>
      <c r="R11" s="107" t="s">
        <v>115</v>
      </c>
    </row>
    <row r="12" spans="1:18" x14ac:dyDescent="0.2">
      <c r="E12" s="122" t="s">
        <v>124</v>
      </c>
      <c r="F12" s="118">
        <v>3</v>
      </c>
      <c r="G12" s="117">
        <v>2.5</v>
      </c>
      <c r="H12" s="117">
        <v>1.5</v>
      </c>
      <c r="I12" s="117">
        <v>1</v>
      </c>
      <c r="J12" s="117">
        <v>0.75</v>
      </c>
      <c r="K12" s="117">
        <v>0.5</v>
      </c>
      <c r="L12" s="108"/>
      <c r="M12" s="108"/>
      <c r="P12" s="310" t="s">
        <v>72</v>
      </c>
      <c r="Q12" s="107" t="s">
        <v>72</v>
      </c>
      <c r="R12" s="107" t="s">
        <v>116</v>
      </c>
    </row>
    <row r="13" spans="1:18" x14ac:dyDescent="0.2">
      <c r="E13" s="116" t="s">
        <v>125</v>
      </c>
      <c r="F13" s="119">
        <v>6</v>
      </c>
      <c r="G13" s="113">
        <v>5</v>
      </c>
      <c r="H13" s="113">
        <v>3</v>
      </c>
      <c r="I13" s="113">
        <v>2</v>
      </c>
      <c r="J13" s="113">
        <v>1.5</v>
      </c>
      <c r="K13" s="113">
        <v>1</v>
      </c>
      <c r="L13" s="108"/>
      <c r="M13" s="108"/>
      <c r="P13" s="310" t="s">
        <v>73</v>
      </c>
      <c r="Q13" s="107" t="s">
        <v>73</v>
      </c>
      <c r="R13" s="107" t="s">
        <v>117</v>
      </c>
    </row>
    <row r="14" spans="1:18" x14ac:dyDescent="0.2">
      <c r="E14" s="116" t="s">
        <v>126</v>
      </c>
      <c r="F14" s="121">
        <v>12</v>
      </c>
      <c r="G14" s="120">
        <v>10</v>
      </c>
      <c r="H14" s="120">
        <v>6</v>
      </c>
      <c r="I14" s="120">
        <v>4</v>
      </c>
      <c r="J14" s="120">
        <v>3</v>
      </c>
      <c r="K14" s="120">
        <v>2</v>
      </c>
      <c r="L14" s="108"/>
      <c r="M14" s="108"/>
      <c r="P14" s="310" t="s">
        <v>56</v>
      </c>
      <c r="Q14" s="107" t="s">
        <v>56</v>
      </c>
      <c r="R14" s="107" t="s">
        <v>118</v>
      </c>
    </row>
    <row r="15" spans="1:18" x14ac:dyDescent="0.2">
      <c r="E15" s="123"/>
      <c r="F15" s="108"/>
      <c r="G15" s="108"/>
      <c r="H15" s="108"/>
      <c r="I15" s="108"/>
      <c r="J15" s="108"/>
      <c r="K15" s="108"/>
      <c r="L15" s="108"/>
      <c r="M15" s="108"/>
      <c r="P15" s="310" t="s">
        <v>56</v>
      </c>
      <c r="Q15" s="107" t="s">
        <v>56</v>
      </c>
      <c r="R15" s="107" t="s">
        <v>119</v>
      </c>
    </row>
    <row r="16" spans="1:18" x14ac:dyDescent="0.2">
      <c r="E16" s="123"/>
      <c r="F16" s="108"/>
      <c r="G16" s="108"/>
      <c r="H16" s="108"/>
      <c r="I16" s="108"/>
      <c r="J16" s="108"/>
      <c r="K16" s="108"/>
      <c r="L16" s="108"/>
      <c r="M16" s="108"/>
      <c r="P16" s="310" t="s">
        <v>56</v>
      </c>
      <c r="Q16" s="107" t="s">
        <v>56</v>
      </c>
      <c r="R16" s="107" t="s">
        <v>56</v>
      </c>
    </row>
    <row r="17" spans="5:13" x14ac:dyDescent="0.2">
      <c r="E17" s="123"/>
      <c r="F17" s="108"/>
      <c r="G17" s="108"/>
      <c r="H17" s="108"/>
      <c r="I17" s="108"/>
      <c r="J17" s="108"/>
      <c r="K17" s="108"/>
      <c r="L17" s="108"/>
      <c r="M17" s="108"/>
    </row>
    <row r="18" spans="5:13" x14ac:dyDescent="0.2">
      <c r="E18" s="123"/>
      <c r="F18" s="108"/>
      <c r="G18" s="108"/>
      <c r="H18" s="108"/>
      <c r="I18" s="108"/>
      <c r="J18" s="108"/>
      <c r="K18" s="108"/>
      <c r="L18" s="108"/>
      <c r="M18" s="108"/>
    </row>
    <row r="19" spans="5:13" x14ac:dyDescent="0.2">
      <c r="E19" s="123"/>
      <c r="F19" s="108"/>
      <c r="G19" s="108"/>
      <c r="H19" s="108"/>
      <c r="I19" s="108"/>
      <c r="J19" s="108"/>
      <c r="K19" s="108"/>
      <c r="L19" s="108"/>
      <c r="M19" s="108"/>
    </row>
    <row r="20" spans="5:13" x14ac:dyDescent="0.2">
      <c r="E20" s="123"/>
      <c r="F20" s="108"/>
      <c r="G20" s="108"/>
      <c r="H20" s="108"/>
      <c r="I20" s="108"/>
      <c r="J20" s="108"/>
      <c r="K20" s="108"/>
      <c r="L20" s="108"/>
      <c r="M20" s="108"/>
    </row>
    <row r="21" spans="5:13" x14ac:dyDescent="0.2">
      <c r="E21" s="123"/>
      <c r="F21" s="108"/>
      <c r="G21" s="108"/>
      <c r="H21" s="108"/>
      <c r="I21" s="108"/>
      <c r="J21" s="108"/>
      <c r="K21" s="108"/>
      <c r="L21" s="108"/>
      <c r="M21" s="108"/>
    </row>
    <row r="22" spans="5:13" x14ac:dyDescent="0.2">
      <c r="E22" s="123"/>
      <c r="F22" s="108"/>
      <c r="G22" s="108"/>
      <c r="H22" s="108"/>
      <c r="I22" s="108"/>
      <c r="J22" s="108"/>
      <c r="K22" s="108"/>
      <c r="L22" s="108"/>
      <c r="M22" s="108"/>
    </row>
    <row r="23" spans="5:13" x14ac:dyDescent="0.2">
      <c r="E23" s="123"/>
      <c r="F23" s="108"/>
      <c r="G23" s="108"/>
      <c r="H23" s="108"/>
      <c r="I23" s="108"/>
      <c r="J23" s="108"/>
      <c r="K23" s="108"/>
      <c r="L23" s="108"/>
      <c r="M23" s="108"/>
    </row>
    <row r="24" spans="5:13" x14ac:dyDescent="0.2">
      <c r="E24" s="123"/>
      <c r="F24" s="108"/>
      <c r="G24" s="108"/>
      <c r="H24" s="108"/>
      <c r="I24" s="108"/>
      <c r="J24" s="108"/>
      <c r="K24" s="108"/>
      <c r="L24" s="108"/>
      <c r="M24" s="108"/>
    </row>
    <row r="25" spans="5:13" x14ac:dyDescent="0.2">
      <c r="E25" s="123"/>
      <c r="F25" s="108"/>
      <c r="G25" s="108"/>
      <c r="H25" s="108"/>
      <c r="I25" s="108"/>
      <c r="J25" s="108"/>
      <c r="K25" s="108"/>
      <c r="L25" s="108"/>
      <c r="M25" s="108"/>
    </row>
    <row r="26" spans="5:13" ht="12" customHeight="1" x14ac:dyDescent="0.2">
      <c r="E26" s="123"/>
      <c r="F26" s="108"/>
      <c r="G26" s="108"/>
      <c r="H26" s="108"/>
      <c r="I26" s="108"/>
      <c r="J26" s="108"/>
      <c r="K26" s="108"/>
      <c r="L26" s="108"/>
      <c r="M26" s="108"/>
    </row>
    <row r="27" spans="5:13" x14ac:dyDescent="0.2">
      <c r="E27" s="123"/>
      <c r="F27" s="108"/>
      <c r="G27" s="108"/>
      <c r="H27" s="108"/>
      <c r="I27" s="108"/>
      <c r="J27" s="108"/>
      <c r="K27" s="108"/>
      <c r="L27" s="108"/>
      <c r="M27" s="108"/>
    </row>
    <row r="28" spans="5:13" ht="12" customHeight="1" x14ac:dyDescent="0.2">
      <c r="E28" s="123"/>
      <c r="F28" s="108"/>
      <c r="G28" s="108"/>
      <c r="H28" s="108"/>
      <c r="I28" s="108"/>
      <c r="J28" s="108"/>
      <c r="K28" s="108"/>
      <c r="L28" s="108"/>
      <c r="M28" s="108"/>
    </row>
    <row r="29" spans="5:13" x14ac:dyDescent="0.2">
      <c r="E29" s="123"/>
      <c r="F29" s="108"/>
      <c r="G29" s="108"/>
      <c r="H29" s="108"/>
      <c r="I29" s="108"/>
      <c r="J29" s="108"/>
      <c r="K29" s="108"/>
      <c r="L29" s="108"/>
      <c r="M29" s="108"/>
    </row>
    <row r="30" spans="5:13" x14ac:dyDescent="0.2">
      <c r="E30" s="123"/>
      <c r="F30" s="108"/>
      <c r="G30" s="108"/>
      <c r="H30" s="108"/>
      <c r="I30" s="108"/>
      <c r="J30" s="108"/>
      <c r="K30" s="108"/>
      <c r="L30" s="108"/>
      <c r="M30" s="108"/>
    </row>
    <row r="31" spans="5:13" x14ac:dyDescent="0.2">
      <c r="E31" s="123"/>
      <c r="F31" s="108"/>
      <c r="G31" s="108"/>
      <c r="H31" s="108"/>
      <c r="I31" s="108"/>
      <c r="J31" s="108"/>
      <c r="K31" s="108"/>
      <c r="L31" s="108"/>
      <c r="M31" s="108"/>
    </row>
    <row r="32" spans="5:13" x14ac:dyDescent="0.2">
      <c r="E32" s="123"/>
      <c r="F32" s="108"/>
      <c r="G32" s="108"/>
      <c r="H32" s="108"/>
      <c r="I32" s="108"/>
      <c r="J32" s="108"/>
      <c r="K32" s="108"/>
      <c r="L32" s="108"/>
      <c r="M32" s="108"/>
    </row>
    <row r="33" spans="5:13" x14ac:dyDescent="0.2">
      <c r="E33" s="123"/>
      <c r="F33" s="108"/>
      <c r="G33" s="108"/>
      <c r="H33" s="108"/>
      <c r="I33" s="108"/>
      <c r="J33" s="108"/>
      <c r="K33" s="108"/>
      <c r="L33" s="108"/>
      <c r="M33" s="108"/>
    </row>
    <row r="34" spans="5:13" x14ac:dyDescent="0.2">
      <c r="E34" s="123"/>
      <c r="F34" s="108"/>
      <c r="G34" s="108"/>
      <c r="H34" s="108"/>
      <c r="I34" s="108"/>
      <c r="J34" s="108"/>
      <c r="K34" s="108"/>
      <c r="L34" s="108"/>
      <c r="M34" s="108"/>
    </row>
    <row r="35" spans="5:13" x14ac:dyDescent="0.2">
      <c r="E35" s="123"/>
      <c r="F35" s="108"/>
      <c r="G35" s="108"/>
      <c r="H35" s="108"/>
      <c r="I35" s="108"/>
      <c r="J35" s="108"/>
      <c r="K35" s="108"/>
      <c r="L35" s="108"/>
      <c r="M35" s="108"/>
    </row>
    <row r="36" spans="5:13" x14ac:dyDescent="0.2">
      <c r="E36" s="123"/>
      <c r="F36" s="108"/>
      <c r="G36" s="108"/>
      <c r="H36" s="108"/>
      <c r="I36" s="108"/>
      <c r="J36" s="108"/>
      <c r="K36" s="108"/>
      <c r="L36" s="108"/>
      <c r="M36" s="108"/>
    </row>
    <row r="37" spans="5:13" x14ac:dyDescent="0.2">
      <c r="E37" s="123"/>
      <c r="F37" s="108"/>
      <c r="G37" s="108"/>
      <c r="H37" s="108"/>
      <c r="I37" s="108"/>
      <c r="J37" s="108"/>
      <c r="K37" s="108"/>
      <c r="L37" s="108"/>
      <c r="M37" s="108"/>
    </row>
    <row r="38" spans="5:13" x14ac:dyDescent="0.2">
      <c r="E38" s="123"/>
      <c r="F38" s="108"/>
      <c r="G38" s="108"/>
      <c r="H38" s="108"/>
      <c r="I38" s="108"/>
      <c r="J38" s="108"/>
      <c r="K38" s="108"/>
      <c r="L38" s="108"/>
      <c r="M38" s="108"/>
    </row>
    <row r="39" spans="5:13" x14ac:dyDescent="0.2">
      <c r="E39" s="123"/>
      <c r="F39" s="108"/>
      <c r="G39" s="108"/>
      <c r="H39" s="108"/>
      <c r="I39" s="108"/>
      <c r="J39" s="108"/>
      <c r="K39" s="108"/>
      <c r="L39" s="108"/>
      <c r="M39" s="108"/>
    </row>
    <row r="40" spans="5:13" x14ac:dyDescent="0.2">
      <c r="E40" s="123"/>
      <c r="F40" s="108"/>
      <c r="G40" s="108"/>
      <c r="H40" s="108"/>
      <c r="I40" s="108"/>
      <c r="J40" s="108"/>
      <c r="K40" s="108"/>
      <c r="L40" s="108"/>
      <c r="M40" s="108"/>
    </row>
    <row r="41" spans="5:13" x14ac:dyDescent="0.2">
      <c r="E41" s="123"/>
      <c r="F41" s="108"/>
      <c r="G41" s="108"/>
      <c r="H41" s="108"/>
      <c r="I41" s="108"/>
      <c r="J41" s="108"/>
      <c r="K41" s="108"/>
      <c r="L41" s="108"/>
      <c r="M41" s="108"/>
    </row>
    <row r="42" spans="5:13" x14ac:dyDescent="0.2">
      <c r="E42" s="13"/>
      <c r="F42" s="13"/>
      <c r="G42" s="13"/>
      <c r="H42" s="13"/>
      <c r="I42" s="13"/>
      <c r="J42" s="13"/>
      <c r="K42" s="13"/>
    </row>
    <row r="43" spans="5:13" x14ac:dyDescent="0.2">
      <c r="E43" s="13"/>
      <c r="F43" s="13"/>
      <c r="G43" s="13"/>
      <c r="H43" s="13"/>
      <c r="I43" s="13"/>
      <c r="J43" s="13"/>
      <c r="K43" s="13"/>
    </row>
    <row r="44" spans="5:13" x14ac:dyDescent="0.2">
      <c r="E44" s="13"/>
      <c r="F44" s="13"/>
      <c r="G44" s="13"/>
      <c r="H44" s="13"/>
      <c r="I44" s="13"/>
      <c r="J44" s="13"/>
      <c r="K44" s="13"/>
    </row>
    <row r="45" spans="5:13" x14ac:dyDescent="0.2">
      <c r="E45" s="13"/>
      <c r="F45" s="13"/>
      <c r="G45" s="13"/>
      <c r="H45" s="13"/>
      <c r="I45" s="13"/>
      <c r="J45" s="13"/>
      <c r="K45" s="13"/>
    </row>
    <row r="46" spans="5:13" x14ac:dyDescent="0.2">
      <c r="E46" s="13"/>
      <c r="F46" s="13"/>
      <c r="G46" s="13"/>
      <c r="H46" s="13"/>
      <c r="I46" s="13"/>
      <c r="J46" s="13"/>
      <c r="K46" s="13"/>
    </row>
    <row r="47" spans="5:13" x14ac:dyDescent="0.2">
      <c r="E47" s="13"/>
      <c r="F47" s="13"/>
      <c r="G47" s="13"/>
      <c r="H47" s="13"/>
      <c r="I47" s="13"/>
      <c r="J47" s="13"/>
      <c r="K47" s="13"/>
    </row>
    <row r="48" spans="5:13" x14ac:dyDescent="0.2">
      <c r="E48" s="13"/>
      <c r="F48" s="13"/>
      <c r="G48" s="13"/>
      <c r="H48" s="13"/>
      <c r="I48" s="13"/>
      <c r="J48" s="13"/>
      <c r="K48" s="13"/>
    </row>
    <row r="49" spans="5:11" x14ac:dyDescent="0.2">
      <c r="E49" s="13"/>
      <c r="F49" s="13"/>
      <c r="G49" s="13"/>
      <c r="H49" s="13"/>
      <c r="I49" s="13"/>
      <c r="J49" s="13"/>
      <c r="K49" s="13"/>
    </row>
    <row r="50" spans="5:11" x14ac:dyDescent="0.2">
      <c r="E50" s="13"/>
      <c r="F50" s="13"/>
      <c r="G50" s="13"/>
      <c r="H50" s="13"/>
      <c r="I50" s="13"/>
      <c r="J50" s="13"/>
      <c r="K50" s="13"/>
    </row>
    <row r="51" spans="5:11" x14ac:dyDescent="0.2">
      <c r="E51" s="13"/>
      <c r="F51" s="13"/>
      <c r="G51" s="13"/>
      <c r="H51" s="13"/>
      <c r="I51" s="13"/>
      <c r="J51" s="13"/>
      <c r="K51" s="13"/>
    </row>
    <row r="52" spans="5:11" x14ac:dyDescent="0.2">
      <c r="E52" s="13"/>
      <c r="F52" s="13"/>
      <c r="G52" s="13"/>
      <c r="H52" s="13"/>
      <c r="I52" s="13"/>
      <c r="J52" s="13"/>
      <c r="K52" s="13"/>
    </row>
    <row r="53" spans="5:11" x14ac:dyDescent="0.2">
      <c r="E53" s="13"/>
      <c r="F53" s="13"/>
      <c r="G53" s="13"/>
      <c r="H53" s="13"/>
      <c r="I53" s="13"/>
      <c r="J53" s="13"/>
      <c r="K53" s="13"/>
    </row>
    <row r="54" spans="5:11" x14ac:dyDescent="0.2">
      <c r="E54" s="13"/>
      <c r="F54" s="13"/>
      <c r="G54" s="13"/>
      <c r="H54" s="13"/>
      <c r="I54" s="13"/>
      <c r="J54" s="13"/>
      <c r="K54" s="13"/>
    </row>
    <row r="55" spans="5:11" x14ac:dyDescent="0.2">
      <c r="E55" s="13"/>
      <c r="F55" s="13"/>
      <c r="G55" s="13"/>
      <c r="H55" s="13"/>
      <c r="I55" s="13"/>
      <c r="J55" s="13"/>
      <c r="K55" s="13"/>
    </row>
    <row r="56" spans="5:11" x14ac:dyDescent="0.2">
      <c r="E56" s="13"/>
      <c r="F56" s="13"/>
      <c r="G56" s="13"/>
      <c r="H56" s="13"/>
      <c r="I56" s="13"/>
      <c r="J56" s="13"/>
      <c r="K56" s="13"/>
    </row>
    <row r="57" spans="5:11" x14ac:dyDescent="0.2">
      <c r="E57" s="13"/>
      <c r="F57" s="13"/>
      <c r="G57" s="13"/>
      <c r="H57" s="13"/>
      <c r="I57" s="13"/>
      <c r="J57" s="13"/>
      <c r="K57" s="13"/>
    </row>
    <row r="58" spans="5:11" x14ac:dyDescent="0.2">
      <c r="E58" s="13"/>
      <c r="F58" s="13"/>
      <c r="G58" s="13"/>
      <c r="H58" s="13"/>
      <c r="I58" s="13"/>
      <c r="J58" s="13"/>
      <c r="K58" s="13"/>
    </row>
    <row r="59" spans="5:11" x14ac:dyDescent="0.2">
      <c r="E59" s="13"/>
      <c r="F59" s="13"/>
      <c r="G59" s="13"/>
      <c r="H59" s="13"/>
      <c r="I59" s="13"/>
      <c r="J59" s="13"/>
      <c r="K59" s="13"/>
    </row>
    <row r="60" spans="5:11" x14ac:dyDescent="0.2">
      <c r="E60" s="13"/>
      <c r="F60" s="13"/>
      <c r="G60" s="13"/>
      <c r="H60" s="13"/>
      <c r="I60" s="13"/>
      <c r="J60" s="13"/>
      <c r="K60" s="13"/>
    </row>
    <row r="61" spans="5:11" x14ac:dyDescent="0.2">
      <c r="E61" s="13"/>
      <c r="F61" s="13"/>
      <c r="G61" s="13"/>
      <c r="H61" s="13"/>
      <c r="I61" s="13"/>
      <c r="J61" s="13"/>
      <c r="K61" s="13"/>
    </row>
    <row r="62" spans="5:11" x14ac:dyDescent="0.2">
      <c r="E62" s="13"/>
      <c r="F62" s="13"/>
      <c r="G62" s="13"/>
      <c r="H62" s="13"/>
      <c r="I62" s="13"/>
      <c r="J62" s="13"/>
      <c r="K62" s="13"/>
    </row>
    <row r="63" spans="5:11" x14ac:dyDescent="0.2">
      <c r="E63" s="13"/>
      <c r="F63" s="13"/>
      <c r="G63" s="13"/>
      <c r="H63" s="13"/>
      <c r="I63" s="13"/>
      <c r="J63" s="13"/>
      <c r="K63" s="13"/>
    </row>
    <row r="64" spans="5:11" x14ac:dyDescent="0.2">
      <c r="E64" s="13"/>
      <c r="F64" s="13"/>
      <c r="G64" s="13"/>
      <c r="H64" s="13"/>
      <c r="I64" s="13"/>
      <c r="J64" s="13"/>
      <c r="K64" s="13"/>
    </row>
    <row r="65" spans="5:11" x14ac:dyDescent="0.2">
      <c r="E65" s="13"/>
      <c r="F65" s="13"/>
      <c r="G65" s="13"/>
      <c r="H65" s="13"/>
      <c r="I65" s="13"/>
      <c r="J65" s="13"/>
      <c r="K65" s="13"/>
    </row>
    <row r="66" spans="5:11" x14ac:dyDescent="0.2">
      <c r="E66" s="13"/>
      <c r="F66" s="13"/>
      <c r="G66" s="13"/>
      <c r="H66" s="13"/>
      <c r="I66" s="13"/>
      <c r="J66" s="13"/>
      <c r="K66" s="13"/>
    </row>
    <row r="67" spans="5:11" x14ac:dyDescent="0.2">
      <c r="E67" s="13"/>
      <c r="F67" s="13"/>
      <c r="G67" s="13"/>
      <c r="H67" s="13"/>
      <c r="I67" s="13"/>
      <c r="J67" s="13"/>
      <c r="K67" s="13"/>
    </row>
    <row r="68" spans="5:11" x14ac:dyDescent="0.2">
      <c r="E68" s="13"/>
      <c r="F68" s="13"/>
      <c r="G68" s="13"/>
      <c r="H68" s="13"/>
      <c r="I68" s="13"/>
      <c r="J68" s="13"/>
      <c r="K68" s="13"/>
    </row>
    <row r="69" spans="5:11" x14ac:dyDescent="0.2">
      <c r="E69" s="13"/>
      <c r="F69" s="13"/>
      <c r="G69" s="13"/>
      <c r="H69" s="13"/>
      <c r="I69" s="13"/>
      <c r="J69" s="13"/>
      <c r="K69" s="13"/>
    </row>
    <row r="70" spans="5:11" x14ac:dyDescent="0.2">
      <c r="E70" s="13"/>
      <c r="F70" s="13"/>
      <c r="G70" s="13"/>
      <c r="H70" s="13"/>
      <c r="I70" s="13"/>
      <c r="J70" s="13"/>
      <c r="K70" s="13"/>
    </row>
    <row r="71" spans="5:11" x14ac:dyDescent="0.2">
      <c r="E71" s="13"/>
      <c r="F71" s="13"/>
      <c r="G71" s="13"/>
      <c r="H71" s="13"/>
      <c r="I71" s="13"/>
      <c r="J71" s="13"/>
      <c r="K71" s="13"/>
    </row>
    <row r="72" spans="5:11" x14ac:dyDescent="0.2">
      <c r="E72" s="13"/>
      <c r="F72" s="13"/>
      <c r="G72" s="13"/>
      <c r="H72" s="13"/>
      <c r="I72" s="13"/>
      <c r="J72" s="13"/>
      <c r="K72" s="13"/>
    </row>
    <row r="73" spans="5:11" x14ac:dyDescent="0.2">
      <c r="E73" s="13"/>
      <c r="F73" s="13"/>
      <c r="G73" s="13"/>
      <c r="H73" s="13"/>
      <c r="I73" s="13"/>
      <c r="J73" s="13"/>
      <c r="K73" s="13"/>
    </row>
    <row r="74" spans="5:11" x14ac:dyDescent="0.2">
      <c r="E74" s="13"/>
      <c r="F74" s="13"/>
      <c r="G74" s="13"/>
      <c r="H74" s="13"/>
      <c r="I74" s="13"/>
      <c r="J74" s="13"/>
      <c r="K74" s="13"/>
    </row>
    <row r="75" spans="5:11" x14ac:dyDescent="0.2">
      <c r="E75" s="13"/>
      <c r="F75" s="13"/>
      <c r="G75" s="13"/>
      <c r="H75" s="13"/>
      <c r="I75" s="13"/>
      <c r="J75" s="13"/>
      <c r="K75" s="13"/>
    </row>
    <row r="76" spans="5:11" x14ac:dyDescent="0.2">
      <c r="E76" s="13"/>
      <c r="F76" s="13"/>
      <c r="G76" s="13"/>
      <c r="H76" s="13"/>
      <c r="I76" s="13"/>
      <c r="J76" s="13"/>
      <c r="K76" s="13"/>
    </row>
    <row r="77" spans="5:11" x14ac:dyDescent="0.2">
      <c r="E77" s="13"/>
      <c r="F77" s="13"/>
      <c r="G77" s="13"/>
      <c r="H77" s="13"/>
      <c r="I77" s="13"/>
      <c r="J77" s="13"/>
      <c r="K77" s="13"/>
    </row>
    <row r="78" spans="5:11" x14ac:dyDescent="0.2">
      <c r="E78" s="13"/>
      <c r="F78" s="13"/>
      <c r="G78" s="13"/>
      <c r="H78" s="13"/>
      <c r="I78" s="13"/>
      <c r="J78" s="13"/>
      <c r="K78" s="13"/>
    </row>
    <row r="79" spans="5:11" x14ac:dyDescent="0.2">
      <c r="E79" s="13"/>
      <c r="F79" s="13"/>
      <c r="G79" s="13"/>
      <c r="H79" s="13"/>
      <c r="I79" s="13"/>
      <c r="J79" s="13"/>
      <c r="K79" s="13"/>
    </row>
    <row r="80" spans="5:11" x14ac:dyDescent="0.2">
      <c r="E80" s="13"/>
      <c r="F80" s="13"/>
      <c r="G80" s="13"/>
      <c r="H80" s="13"/>
      <c r="I80" s="13"/>
      <c r="J80" s="13"/>
      <c r="K80" s="13"/>
    </row>
    <row r="81" spans="5:11" x14ac:dyDescent="0.2">
      <c r="E81" s="13"/>
      <c r="F81" s="13"/>
      <c r="G81" s="13"/>
      <c r="H81" s="13"/>
      <c r="I81" s="13"/>
      <c r="J81" s="13"/>
      <c r="K81" s="13"/>
    </row>
    <row r="82" spans="5:11" x14ac:dyDescent="0.2">
      <c r="E82" s="13"/>
      <c r="F82" s="13"/>
      <c r="G82" s="13"/>
      <c r="H82" s="13"/>
      <c r="I82" s="13"/>
      <c r="J82" s="13"/>
      <c r="K82" s="13"/>
    </row>
    <row r="83" spans="5:11" x14ac:dyDescent="0.2">
      <c r="E83" s="13"/>
      <c r="F83" s="13"/>
      <c r="G83" s="13"/>
      <c r="H83" s="13"/>
      <c r="I83" s="13"/>
      <c r="J83" s="13"/>
      <c r="K83" s="13"/>
    </row>
    <row r="84" spans="5:11" x14ac:dyDescent="0.2">
      <c r="E84" s="13"/>
      <c r="F84" s="13"/>
      <c r="G84" s="13"/>
      <c r="H84" s="13"/>
      <c r="I84" s="13"/>
      <c r="J84" s="13"/>
      <c r="K84" s="13"/>
    </row>
    <row r="85" spans="5:11" x14ac:dyDescent="0.2">
      <c r="E85" s="13"/>
      <c r="F85" s="13"/>
      <c r="G85" s="13"/>
      <c r="H85" s="13"/>
      <c r="I85" s="13"/>
      <c r="J85" s="13"/>
      <c r="K85" s="13"/>
    </row>
    <row r="86" spans="5:11" x14ac:dyDescent="0.2">
      <c r="E86" s="13"/>
      <c r="F86" s="13"/>
      <c r="G86" s="13"/>
      <c r="H86" s="13"/>
      <c r="I86" s="13"/>
      <c r="J86" s="13"/>
      <c r="K86" s="13"/>
    </row>
    <row r="87" spans="5:11" x14ac:dyDescent="0.2">
      <c r="E87" s="13"/>
      <c r="F87" s="13"/>
      <c r="G87" s="13"/>
      <c r="H87" s="13"/>
      <c r="I87" s="13"/>
      <c r="J87" s="13"/>
      <c r="K87" s="13"/>
    </row>
    <row r="88" spans="5:11" x14ac:dyDescent="0.2">
      <c r="E88" s="13"/>
      <c r="F88" s="13"/>
      <c r="G88" s="13"/>
      <c r="H88" s="13"/>
      <c r="I88" s="13"/>
      <c r="J88" s="13"/>
      <c r="K88" s="13"/>
    </row>
    <row r="89" spans="5:11" x14ac:dyDescent="0.2">
      <c r="E89" s="13"/>
      <c r="F89" s="13"/>
      <c r="G89" s="13"/>
      <c r="H89" s="13"/>
      <c r="I89" s="13"/>
      <c r="J89" s="13"/>
      <c r="K89" s="13"/>
    </row>
    <row r="90" spans="5:11" x14ac:dyDescent="0.2">
      <c r="E90" s="13"/>
      <c r="F90" s="13"/>
      <c r="G90" s="13"/>
      <c r="H90" s="13"/>
      <c r="I90" s="13"/>
      <c r="J90" s="13"/>
      <c r="K90" s="13"/>
    </row>
    <row r="91" spans="5:11" x14ac:dyDescent="0.2">
      <c r="E91" s="13"/>
      <c r="F91" s="13"/>
      <c r="G91" s="13"/>
      <c r="H91" s="13"/>
      <c r="I91" s="13"/>
      <c r="J91" s="13"/>
      <c r="K91" s="13"/>
    </row>
    <row r="92" spans="5:11" x14ac:dyDescent="0.2">
      <c r="E92" s="13"/>
      <c r="F92" s="13"/>
      <c r="G92" s="13"/>
      <c r="H92" s="13"/>
      <c r="I92" s="13"/>
      <c r="J92" s="13"/>
      <c r="K92" s="13"/>
    </row>
    <row r="93" spans="5:11" x14ac:dyDescent="0.2">
      <c r="E93" s="13"/>
      <c r="F93" s="13"/>
      <c r="G93" s="13"/>
      <c r="H93" s="13"/>
      <c r="I93" s="13"/>
      <c r="J93" s="13"/>
      <c r="K93" s="13"/>
    </row>
    <row r="94" spans="5:11" x14ac:dyDescent="0.2">
      <c r="E94" s="13"/>
      <c r="F94" s="13"/>
      <c r="G94" s="13"/>
      <c r="H94" s="13"/>
      <c r="I94" s="13"/>
      <c r="J94" s="13"/>
      <c r="K94" s="13"/>
    </row>
    <row r="95" spans="5:11" x14ac:dyDescent="0.2">
      <c r="E95" s="13"/>
      <c r="F95" s="13"/>
      <c r="G95" s="13"/>
      <c r="H95" s="13"/>
      <c r="I95" s="13"/>
      <c r="J95" s="13"/>
      <c r="K95" s="13"/>
    </row>
    <row r="96" spans="5:11" x14ac:dyDescent="0.2">
      <c r="E96" s="13"/>
      <c r="F96" s="13"/>
      <c r="G96" s="13"/>
      <c r="H96" s="13"/>
      <c r="I96" s="13"/>
      <c r="J96" s="13"/>
      <c r="K96" s="13"/>
    </row>
    <row r="97" spans="5:11" x14ac:dyDescent="0.2">
      <c r="E97" s="13"/>
      <c r="F97" s="13"/>
      <c r="G97" s="13"/>
      <c r="H97" s="13"/>
      <c r="I97" s="13"/>
      <c r="J97" s="13"/>
      <c r="K97" s="13"/>
    </row>
    <row r="98" spans="5:11" x14ac:dyDescent="0.2">
      <c r="E98" s="13"/>
      <c r="F98" s="13"/>
      <c r="G98" s="13"/>
      <c r="H98" s="13"/>
      <c r="I98" s="13"/>
      <c r="J98" s="13"/>
      <c r="K98" s="13"/>
    </row>
    <row r="99" spans="5:11" x14ac:dyDescent="0.2">
      <c r="E99" s="13"/>
      <c r="F99" s="13"/>
      <c r="G99" s="13"/>
      <c r="H99" s="13"/>
      <c r="I99" s="13"/>
      <c r="J99" s="13"/>
      <c r="K99" s="13"/>
    </row>
    <row r="100" spans="5:11" x14ac:dyDescent="0.2">
      <c r="E100" s="13"/>
      <c r="F100" s="13"/>
      <c r="G100" s="13"/>
      <c r="H100" s="13"/>
      <c r="I100" s="13"/>
      <c r="J100" s="13"/>
      <c r="K100" s="13"/>
    </row>
    <row r="101" spans="5:11" x14ac:dyDescent="0.2">
      <c r="E101" s="13"/>
      <c r="F101" s="13"/>
      <c r="G101" s="13"/>
      <c r="H101" s="13"/>
      <c r="I101" s="13"/>
      <c r="J101" s="13"/>
      <c r="K101" s="13"/>
    </row>
    <row r="102" spans="5:11" x14ac:dyDescent="0.2">
      <c r="E102" s="13"/>
      <c r="F102" s="13"/>
      <c r="G102" s="13"/>
      <c r="H102" s="13"/>
      <c r="I102" s="13"/>
      <c r="J102" s="13"/>
      <c r="K102" s="13"/>
    </row>
    <row r="103" spans="5:11" x14ac:dyDescent="0.2">
      <c r="E103" s="13"/>
      <c r="F103" s="13"/>
      <c r="G103" s="13"/>
      <c r="H103" s="13"/>
      <c r="I103" s="13"/>
      <c r="J103" s="13"/>
      <c r="K103" s="13"/>
    </row>
    <row r="104" spans="5:11" x14ac:dyDescent="0.2">
      <c r="E104" s="13"/>
      <c r="F104" s="13"/>
      <c r="G104" s="13"/>
      <c r="H104" s="13"/>
      <c r="I104" s="13"/>
      <c r="J104" s="13"/>
      <c r="K104" s="13"/>
    </row>
    <row r="105" spans="5:11" x14ac:dyDescent="0.2">
      <c r="E105" s="13"/>
      <c r="F105" s="13"/>
      <c r="G105" s="13"/>
      <c r="H105" s="13"/>
      <c r="I105" s="13"/>
      <c r="J105" s="13"/>
      <c r="K105" s="13"/>
    </row>
    <row r="106" spans="5:11" x14ac:dyDescent="0.2">
      <c r="E106" s="13"/>
      <c r="F106" s="13"/>
      <c r="G106" s="13"/>
      <c r="H106" s="13"/>
      <c r="I106" s="13"/>
      <c r="J106" s="13"/>
      <c r="K106" s="13"/>
    </row>
    <row r="107" spans="5:11" x14ac:dyDescent="0.2">
      <c r="E107" s="13"/>
      <c r="F107" s="13"/>
      <c r="G107" s="13"/>
      <c r="H107" s="13"/>
      <c r="I107" s="13"/>
      <c r="J107" s="13"/>
      <c r="K107" s="13"/>
    </row>
    <row r="108" spans="5:11" x14ac:dyDescent="0.2">
      <c r="E108" s="13"/>
      <c r="F108" s="13"/>
      <c r="G108" s="13"/>
      <c r="H108" s="13"/>
      <c r="I108" s="13"/>
      <c r="J108" s="13"/>
      <c r="K108" s="13"/>
    </row>
    <row r="109" spans="5:11" x14ac:dyDescent="0.2">
      <c r="E109" s="13"/>
      <c r="F109" s="13"/>
      <c r="G109" s="13"/>
      <c r="H109" s="13"/>
      <c r="I109" s="13"/>
      <c r="J109" s="13"/>
      <c r="K109" s="13"/>
    </row>
    <row r="110" spans="5:11" x14ac:dyDescent="0.2">
      <c r="E110" s="13"/>
      <c r="F110" s="13"/>
      <c r="G110" s="13"/>
      <c r="H110" s="13"/>
      <c r="I110" s="13"/>
      <c r="J110" s="13"/>
      <c r="K110" s="13"/>
    </row>
    <row r="111" spans="5:11" x14ac:dyDescent="0.2">
      <c r="E111" s="13"/>
      <c r="F111" s="13"/>
      <c r="G111" s="13"/>
      <c r="H111" s="13"/>
      <c r="I111" s="13"/>
      <c r="J111" s="13"/>
      <c r="K111" s="13"/>
    </row>
    <row r="112" spans="5:11" x14ac:dyDescent="0.2">
      <c r="E112" s="13"/>
      <c r="F112" s="13"/>
      <c r="G112" s="13"/>
      <c r="H112" s="13"/>
      <c r="I112" s="13"/>
      <c r="J112" s="13"/>
      <c r="K112" s="13"/>
    </row>
    <row r="113" spans="5:11" x14ac:dyDescent="0.2">
      <c r="E113" s="13"/>
      <c r="F113" s="13"/>
      <c r="G113" s="13"/>
      <c r="H113" s="13"/>
      <c r="I113" s="13"/>
      <c r="J113" s="13"/>
      <c r="K113" s="13"/>
    </row>
    <row r="114" spans="5:11" x14ac:dyDescent="0.2">
      <c r="E114" s="13"/>
      <c r="F114" s="13"/>
      <c r="G114" s="13"/>
      <c r="H114" s="13"/>
      <c r="I114" s="13"/>
      <c r="J114" s="13"/>
      <c r="K114" s="13"/>
    </row>
    <row r="115" spans="5:11" x14ac:dyDescent="0.2">
      <c r="E115" s="13"/>
      <c r="F115" s="13"/>
      <c r="G115" s="13"/>
      <c r="H115" s="13"/>
      <c r="I115" s="13"/>
      <c r="J115" s="13"/>
      <c r="K115" s="13"/>
    </row>
    <row r="116" spans="5:11" x14ac:dyDescent="0.2">
      <c r="E116" s="13"/>
      <c r="F116" s="13"/>
      <c r="G116" s="13"/>
      <c r="H116" s="13"/>
      <c r="I116" s="13"/>
      <c r="J116" s="13"/>
      <c r="K116" s="13"/>
    </row>
    <row r="117" spans="5:11" x14ac:dyDescent="0.2">
      <c r="E117" s="13"/>
      <c r="F117" s="13"/>
      <c r="G117" s="13"/>
      <c r="H117" s="13"/>
      <c r="I117" s="13"/>
      <c r="J117" s="13"/>
      <c r="K117" s="13"/>
    </row>
    <row r="118" spans="5:11" x14ac:dyDescent="0.2">
      <c r="E118" s="13"/>
      <c r="F118" s="13"/>
      <c r="G118" s="13"/>
      <c r="H118" s="13"/>
      <c r="I118" s="13"/>
      <c r="J118" s="13"/>
      <c r="K118" s="13"/>
    </row>
    <row r="119" spans="5:11" x14ac:dyDescent="0.2">
      <c r="E119" s="13"/>
      <c r="F119" s="13"/>
      <c r="G119" s="13"/>
      <c r="H119" s="13"/>
      <c r="I119" s="13"/>
      <c r="J119" s="13"/>
      <c r="K119" s="13"/>
    </row>
    <row r="120" spans="5:11" x14ac:dyDescent="0.2">
      <c r="E120" s="13"/>
      <c r="F120" s="13"/>
      <c r="G120" s="13"/>
      <c r="H120" s="13"/>
      <c r="I120" s="13"/>
      <c r="J120" s="13"/>
      <c r="K120" s="13"/>
    </row>
    <row r="121" spans="5:11" x14ac:dyDescent="0.2">
      <c r="E121" s="13"/>
      <c r="F121" s="13"/>
      <c r="G121" s="13"/>
      <c r="H121" s="13"/>
      <c r="I121" s="13"/>
      <c r="J121" s="13"/>
      <c r="K121" s="13"/>
    </row>
    <row r="122" spans="5:11" x14ac:dyDescent="0.2">
      <c r="E122" s="13"/>
      <c r="F122" s="13"/>
      <c r="G122" s="13"/>
      <c r="H122" s="13"/>
      <c r="I122" s="13"/>
      <c r="J122" s="13"/>
      <c r="K122" s="13"/>
    </row>
    <row r="123" spans="5:11" x14ac:dyDescent="0.2">
      <c r="E123" s="13"/>
      <c r="F123" s="13"/>
      <c r="G123" s="13"/>
      <c r="H123" s="13"/>
      <c r="I123" s="13"/>
      <c r="J123" s="13"/>
      <c r="K123" s="13"/>
    </row>
    <row r="124" spans="5:11" x14ac:dyDescent="0.2">
      <c r="E124" s="13"/>
      <c r="F124" s="13"/>
      <c r="G124" s="13"/>
      <c r="H124" s="13"/>
      <c r="I124" s="13"/>
      <c r="J124" s="13"/>
      <c r="K124" s="13"/>
    </row>
    <row r="125" spans="5:11" x14ac:dyDescent="0.2">
      <c r="E125" s="13"/>
      <c r="F125" s="13"/>
      <c r="G125" s="13"/>
      <c r="H125" s="13"/>
      <c r="I125" s="13"/>
      <c r="J125" s="13"/>
      <c r="K125" s="13"/>
    </row>
    <row r="126" spans="5:11" x14ac:dyDescent="0.2">
      <c r="E126" s="13"/>
      <c r="F126" s="13"/>
      <c r="G126" s="13"/>
      <c r="H126" s="13"/>
      <c r="I126" s="13"/>
      <c r="J126" s="13"/>
      <c r="K126" s="13"/>
    </row>
    <row r="127" spans="5:11" x14ac:dyDescent="0.2">
      <c r="E127" s="13"/>
      <c r="F127" s="13"/>
      <c r="G127" s="13"/>
      <c r="H127" s="13"/>
      <c r="I127" s="13"/>
      <c r="J127" s="13"/>
      <c r="K127" s="13"/>
    </row>
    <row r="128" spans="5:11" x14ac:dyDescent="0.2">
      <c r="E128" s="13"/>
      <c r="F128" s="13"/>
      <c r="G128" s="13"/>
      <c r="H128" s="13"/>
      <c r="I128" s="13"/>
      <c r="J128" s="13"/>
      <c r="K128" s="13"/>
    </row>
    <row r="129" spans="5:11" x14ac:dyDescent="0.2">
      <c r="E129" s="13"/>
      <c r="F129" s="13"/>
      <c r="G129" s="13"/>
      <c r="H129" s="13"/>
      <c r="I129" s="13"/>
      <c r="J129" s="13"/>
      <c r="K129" s="13"/>
    </row>
    <row r="130" spans="5:11" x14ac:dyDescent="0.2">
      <c r="E130" s="13"/>
      <c r="F130" s="13"/>
      <c r="G130" s="13"/>
      <c r="H130" s="13"/>
      <c r="I130" s="13"/>
      <c r="J130" s="13"/>
      <c r="K130" s="13"/>
    </row>
    <row r="131" spans="5:11" x14ac:dyDescent="0.2">
      <c r="E131" s="13"/>
      <c r="F131" s="13"/>
      <c r="G131" s="13"/>
      <c r="H131" s="13"/>
      <c r="I131" s="13"/>
      <c r="J131" s="13"/>
      <c r="K131" s="13"/>
    </row>
    <row r="132" spans="5:11" x14ac:dyDescent="0.2">
      <c r="E132" s="13"/>
      <c r="F132" s="13"/>
      <c r="G132" s="13"/>
      <c r="H132" s="13"/>
      <c r="I132" s="13"/>
      <c r="J132" s="13"/>
      <c r="K132" s="13"/>
    </row>
    <row r="133" spans="5:11" x14ac:dyDescent="0.2">
      <c r="E133" s="13"/>
      <c r="F133" s="13"/>
      <c r="G133" s="13"/>
      <c r="H133" s="13"/>
      <c r="I133" s="13"/>
      <c r="J133" s="13"/>
      <c r="K133" s="13"/>
    </row>
    <row r="134" spans="5:11" x14ac:dyDescent="0.2">
      <c r="E134" s="13"/>
      <c r="F134" s="13"/>
      <c r="G134" s="13"/>
      <c r="H134" s="13"/>
      <c r="I134" s="13"/>
      <c r="J134" s="13"/>
      <c r="K134" s="13"/>
    </row>
    <row r="135" spans="5:11" x14ac:dyDescent="0.2">
      <c r="E135" s="13"/>
      <c r="F135" s="13"/>
      <c r="G135" s="13"/>
      <c r="H135" s="13"/>
      <c r="I135" s="13"/>
      <c r="J135" s="13"/>
      <c r="K135" s="13"/>
    </row>
    <row r="136" spans="5:11" x14ac:dyDescent="0.2">
      <c r="E136" s="13"/>
      <c r="F136" s="13"/>
      <c r="G136" s="13"/>
      <c r="H136" s="13"/>
      <c r="I136" s="13"/>
      <c r="J136" s="13"/>
      <c r="K136" s="13"/>
    </row>
    <row r="137" spans="5:11" x14ac:dyDescent="0.2">
      <c r="E137" s="13"/>
      <c r="F137" s="13"/>
      <c r="G137" s="13"/>
      <c r="H137" s="13"/>
      <c r="I137" s="13"/>
      <c r="J137" s="13"/>
      <c r="K137" s="13"/>
    </row>
    <row r="138" spans="5:11" x14ac:dyDescent="0.2">
      <c r="E138" s="13"/>
      <c r="F138" s="13"/>
      <c r="G138" s="13"/>
      <c r="H138" s="13"/>
      <c r="I138" s="13"/>
      <c r="J138" s="13"/>
      <c r="K138" s="13"/>
    </row>
    <row r="139" spans="5:11" x14ac:dyDescent="0.2">
      <c r="E139" s="13"/>
      <c r="F139" s="13"/>
      <c r="G139" s="13"/>
      <c r="H139" s="13"/>
      <c r="I139" s="13"/>
      <c r="J139" s="13"/>
      <c r="K139" s="13"/>
    </row>
    <row r="140" spans="5:11" x14ac:dyDescent="0.2">
      <c r="E140" s="13"/>
      <c r="F140" s="13"/>
      <c r="G140" s="13"/>
      <c r="H140" s="13"/>
      <c r="I140" s="13"/>
      <c r="J140" s="13"/>
      <c r="K140" s="13"/>
    </row>
    <row r="141" spans="5:11" x14ac:dyDescent="0.2">
      <c r="E141" s="13"/>
      <c r="F141" s="13"/>
      <c r="G141" s="13"/>
      <c r="H141" s="13"/>
      <c r="I141" s="13"/>
      <c r="J141" s="13"/>
      <c r="K141" s="13"/>
    </row>
    <row r="142" spans="5:11" x14ac:dyDescent="0.2">
      <c r="E142" s="13"/>
      <c r="F142" s="13"/>
      <c r="G142" s="13"/>
      <c r="H142" s="13"/>
      <c r="I142" s="13"/>
      <c r="J142" s="13"/>
      <c r="K142" s="13"/>
    </row>
    <row r="143" spans="5:11" x14ac:dyDescent="0.2">
      <c r="E143" s="13"/>
      <c r="F143" s="13"/>
      <c r="G143" s="13"/>
      <c r="H143" s="13"/>
      <c r="I143" s="13"/>
      <c r="J143" s="13"/>
      <c r="K143" s="13"/>
    </row>
    <row r="144" spans="5:11" x14ac:dyDescent="0.2">
      <c r="E144" s="13"/>
      <c r="F144" s="13"/>
      <c r="G144" s="13"/>
      <c r="H144" s="13"/>
      <c r="I144" s="13"/>
      <c r="J144" s="13"/>
      <c r="K144" s="13"/>
    </row>
    <row r="145" spans="5:11" x14ac:dyDescent="0.2">
      <c r="E145" s="13"/>
      <c r="F145" s="13"/>
      <c r="G145" s="13"/>
      <c r="H145" s="13"/>
      <c r="I145" s="13"/>
      <c r="J145" s="13"/>
      <c r="K145" s="13"/>
    </row>
    <row r="146" spans="5:11" x14ac:dyDescent="0.2">
      <c r="E146" s="13"/>
      <c r="F146" s="13"/>
      <c r="G146" s="13"/>
      <c r="H146" s="13"/>
      <c r="I146" s="13"/>
      <c r="J146" s="13"/>
      <c r="K146" s="13"/>
    </row>
    <row r="147" spans="5:11" x14ac:dyDescent="0.2">
      <c r="E147" s="13"/>
      <c r="F147" s="13"/>
      <c r="G147" s="13"/>
      <c r="H147" s="13"/>
      <c r="I147" s="13"/>
      <c r="J147" s="13"/>
      <c r="K147" s="13"/>
    </row>
    <row r="148" spans="5:11" x14ac:dyDescent="0.2">
      <c r="E148" s="13"/>
      <c r="F148" s="13"/>
      <c r="G148" s="13"/>
      <c r="H148" s="13"/>
      <c r="I148" s="13"/>
      <c r="J148" s="13"/>
      <c r="K148" s="13"/>
    </row>
    <row r="149" spans="5:11" x14ac:dyDescent="0.2">
      <c r="E149" s="13"/>
      <c r="F149" s="13"/>
      <c r="G149" s="13"/>
      <c r="H149" s="13"/>
      <c r="I149" s="13"/>
      <c r="J149" s="13"/>
      <c r="K149" s="13"/>
    </row>
    <row r="150" spans="5:11" x14ac:dyDescent="0.2">
      <c r="E150" s="13"/>
      <c r="F150" s="13"/>
      <c r="G150" s="13"/>
      <c r="H150" s="13"/>
      <c r="I150" s="13"/>
      <c r="J150" s="13"/>
      <c r="K150" s="13"/>
    </row>
    <row r="151" spans="5:11" x14ac:dyDescent="0.2">
      <c r="E151" s="13"/>
      <c r="F151" s="13"/>
      <c r="G151" s="13"/>
      <c r="H151" s="13"/>
      <c r="I151" s="13"/>
      <c r="J151" s="13"/>
      <c r="K151" s="13"/>
    </row>
    <row r="152" spans="5:11" x14ac:dyDescent="0.2">
      <c r="E152" s="13"/>
      <c r="F152" s="13"/>
      <c r="G152" s="13"/>
      <c r="H152" s="13"/>
      <c r="I152" s="13"/>
      <c r="J152" s="13"/>
      <c r="K152" s="13"/>
    </row>
    <row r="153" spans="5:11" x14ac:dyDescent="0.2">
      <c r="E153" s="13"/>
      <c r="F153" s="13"/>
      <c r="G153" s="13"/>
      <c r="H153" s="13"/>
      <c r="I153" s="13"/>
      <c r="J153" s="13"/>
      <c r="K153" s="13"/>
    </row>
    <row r="154" spans="5:11" x14ac:dyDescent="0.2">
      <c r="E154" s="13"/>
      <c r="F154" s="13"/>
      <c r="G154" s="13"/>
      <c r="H154" s="13"/>
      <c r="I154" s="13"/>
      <c r="J154" s="13"/>
      <c r="K154" s="13"/>
    </row>
    <row r="155" spans="5:11" x14ac:dyDescent="0.2">
      <c r="E155" s="13"/>
      <c r="F155" s="13"/>
      <c r="G155" s="13"/>
      <c r="H155" s="13"/>
      <c r="I155" s="13"/>
      <c r="J155" s="13"/>
      <c r="K155" s="13"/>
    </row>
    <row r="156" spans="5:11" x14ac:dyDescent="0.2">
      <c r="E156" s="13"/>
      <c r="F156" s="13"/>
      <c r="G156" s="13"/>
      <c r="H156" s="13"/>
      <c r="I156" s="13"/>
      <c r="J156" s="13"/>
      <c r="K156" s="13"/>
    </row>
    <row r="157" spans="5:11" x14ac:dyDescent="0.2">
      <c r="E157" s="13"/>
      <c r="F157" s="13"/>
      <c r="G157" s="13"/>
      <c r="H157" s="13"/>
      <c r="I157" s="13"/>
      <c r="J157" s="13"/>
      <c r="K157" s="13"/>
    </row>
    <row r="158" spans="5:11" x14ac:dyDescent="0.2">
      <c r="E158" s="13"/>
      <c r="F158" s="13"/>
      <c r="G158" s="13"/>
      <c r="H158" s="13"/>
      <c r="I158" s="13"/>
      <c r="J158" s="13"/>
      <c r="K158" s="13"/>
    </row>
    <row r="159" spans="5:11" x14ac:dyDescent="0.2">
      <c r="E159" s="13"/>
      <c r="F159" s="13"/>
      <c r="G159" s="13"/>
      <c r="H159" s="13"/>
      <c r="I159" s="13"/>
      <c r="J159" s="13"/>
      <c r="K159" s="13"/>
    </row>
    <row r="160" spans="5:11" x14ac:dyDescent="0.2">
      <c r="E160" s="13"/>
      <c r="F160" s="13"/>
      <c r="G160" s="13"/>
      <c r="H160" s="13"/>
      <c r="I160" s="13"/>
      <c r="J160" s="13"/>
      <c r="K160" s="13"/>
    </row>
    <row r="161" spans="5:11" x14ac:dyDescent="0.2">
      <c r="E161" s="13"/>
      <c r="F161" s="13"/>
      <c r="G161" s="13"/>
      <c r="H161" s="13"/>
      <c r="I161" s="13"/>
      <c r="J161" s="13"/>
      <c r="K161" s="13"/>
    </row>
    <row r="162" spans="5:11" x14ac:dyDescent="0.2">
      <c r="E162" s="13"/>
      <c r="F162" s="13"/>
      <c r="G162" s="13"/>
      <c r="H162" s="13"/>
      <c r="I162" s="13"/>
      <c r="J162" s="13"/>
      <c r="K162" s="13"/>
    </row>
    <row r="163" spans="5:11" x14ac:dyDescent="0.2">
      <c r="E163" s="13"/>
      <c r="F163" s="13"/>
      <c r="G163" s="13"/>
      <c r="H163" s="13"/>
      <c r="I163" s="13"/>
      <c r="J163" s="13"/>
      <c r="K163" s="13"/>
    </row>
    <row r="164" spans="5:11" x14ac:dyDescent="0.2">
      <c r="E164" s="13"/>
      <c r="F164" s="13"/>
      <c r="G164" s="13"/>
      <c r="H164" s="13"/>
      <c r="I164" s="13"/>
      <c r="J164" s="13"/>
      <c r="K164" s="13"/>
    </row>
    <row r="165" spans="5:11" x14ac:dyDescent="0.2">
      <c r="E165" s="13"/>
      <c r="F165" s="13"/>
      <c r="G165" s="13"/>
      <c r="H165" s="13"/>
      <c r="I165" s="13"/>
      <c r="J165" s="13"/>
      <c r="K165" s="13"/>
    </row>
    <row r="166" spans="5:11" x14ac:dyDescent="0.2">
      <c r="E166" s="13"/>
      <c r="F166" s="13"/>
      <c r="G166" s="13"/>
      <c r="H166" s="13"/>
      <c r="I166" s="13"/>
      <c r="J166" s="13"/>
      <c r="K166" s="13"/>
    </row>
    <row r="167" spans="5:11" x14ac:dyDescent="0.2">
      <c r="E167" s="13"/>
      <c r="F167" s="13"/>
      <c r="G167" s="13"/>
      <c r="H167" s="13"/>
      <c r="I167" s="13"/>
      <c r="J167" s="13"/>
      <c r="K167" s="13"/>
    </row>
    <row r="168" spans="5:11" x14ac:dyDescent="0.2">
      <c r="E168" s="13"/>
      <c r="F168" s="13"/>
      <c r="G168" s="13"/>
      <c r="H168" s="13"/>
      <c r="I168" s="13"/>
      <c r="J168" s="13"/>
      <c r="K168" s="13"/>
    </row>
    <row r="169" spans="5:11" x14ac:dyDescent="0.2">
      <c r="E169" s="13"/>
      <c r="F169" s="13"/>
      <c r="G169" s="13"/>
      <c r="H169" s="13"/>
      <c r="I169" s="13"/>
      <c r="J169" s="13"/>
      <c r="K169" s="13"/>
    </row>
    <row r="170" spans="5:11" x14ac:dyDescent="0.2">
      <c r="E170" s="13"/>
      <c r="F170" s="13"/>
      <c r="G170" s="13"/>
      <c r="H170" s="13"/>
      <c r="I170" s="13"/>
      <c r="J170" s="13"/>
      <c r="K170" s="13"/>
    </row>
    <row r="171" spans="5:11" x14ac:dyDescent="0.2">
      <c r="E171" s="13"/>
      <c r="F171" s="13"/>
      <c r="G171" s="13"/>
      <c r="H171" s="13"/>
      <c r="I171" s="13"/>
      <c r="J171" s="13"/>
      <c r="K171" s="13"/>
    </row>
    <row r="172" spans="5:11" x14ac:dyDescent="0.2">
      <c r="E172" s="13"/>
      <c r="F172" s="13"/>
      <c r="G172" s="13"/>
      <c r="H172" s="13"/>
      <c r="I172" s="13"/>
      <c r="J172" s="13"/>
      <c r="K172" s="13"/>
    </row>
    <row r="173" spans="5:11" x14ac:dyDescent="0.2">
      <c r="E173" s="13"/>
      <c r="F173" s="13"/>
      <c r="G173" s="13"/>
      <c r="H173" s="13"/>
      <c r="I173" s="13"/>
      <c r="J173" s="13"/>
      <c r="K173" s="13"/>
    </row>
    <row r="174" spans="5:11" x14ac:dyDescent="0.2">
      <c r="E174" s="13"/>
      <c r="F174" s="13"/>
      <c r="G174" s="13"/>
      <c r="H174" s="13"/>
      <c r="I174" s="13"/>
      <c r="J174" s="13"/>
      <c r="K174" s="13"/>
    </row>
    <row r="175" spans="5:11" x14ac:dyDescent="0.2">
      <c r="E175" s="13"/>
      <c r="F175" s="13"/>
      <c r="G175" s="13"/>
      <c r="H175" s="13"/>
      <c r="I175" s="13"/>
      <c r="J175" s="13"/>
      <c r="K175" s="13"/>
    </row>
    <row r="176" spans="5:11" x14ac:dyDescent="0.2">
      <c r="E176" s="13"/>
      <c r="F176" s="13"/>
      <c r="G176" s="13"/>
      <c r="H176" s="13"/>
      <c r="I176" s="13"/>
      <c r="J176" s="13"/>
      <c r="K176" s="13"/>
    </row>
    <row r="177" spans="5:11" x14ac:dyDescent="0.2">
      <c r="E177" s="13"/>
      <c r="F177" s="13"/>
      <c r="G177" s="13"/>
      <c r="H177" s="13"/>
      <c r="I177" s="13"/>
      <c r="J177" s="13"/>
      <c r="K177" s="13"/>
    </row>
    <row r="178" spans="5:11" x14ac:dyDescent="0.2">
      <c r="E178" s="13"/>
      <c r="F178" s="13"/>
      <c r="G178" s="13"/>
      <c r="H178" s="13"/>
      <c r="I178" s="13"/>
      <c r="J178" s="13"/>
      <c r="K178" s="13"/>
    </row>
    <row r="179" spans="5:11" x14ac:dyDescent="0.2">
      <c r="E179" s="13"/>
      <c r="F179" s="13"/>
      <c r="G179" s="13"/>
      <c r="H179" s="13"/>
      <c r="I179" s="13"/>
      <c r="J179" s="13"/>
      <c r="K179" s="13"/>
    </row>
    <row r="180" spans="5:11" x14ac:dyDescent="0.2">
      <c r="E180" s="13"/>
      <c r="F180" s="13"/>
      <c r="G180" s="13"/>
      <c r="H180" s="13"/>
      <c r="I180" s="13"/>
      <c r="J180" s="13"/>
      <c r="K180" s="13"/>
    </row>
    <row r="181" spans="5:11" x14ac:dyDescent="0.2">
      <c r="E181" s="13"/>
      <c r="F181" s="13"/>
      <c r="G181" s="13"/>
      <c r="H181" s="13"/>
      <c r="I181" s="13"/>
      <c r="J181" s="13"/>
      <c r="K181" s="13"/>
    </row>
    <row r="182" spans="5:11" x14ac:dyDescent="0.2">
      <c r="E182" s="13"/>
      <c r="F182" s="13"/>
      <c r="G182" s="13"/>
      <c r="H182" s="13"/>
      <c r="I182" s="13"/>
      <c r="J182" s="13"/>
      <c r="K182" s="13"/>
    </row>
    <row r="183" spans="5:11" x14ac:dyDescent="0.2">
      <c r="E183" s="13"/>
      <c r="F183" s="13"/>
      <c r="G183" s="13"/>
      <c r="H183" s="13"/>
      <c r="I183" s="13"/>
      <c r="J183" s="13"/>
      <c r="K183" s="13"/>
    </row>
    <row r="184" spans="5:11" x14ac:dyDescent="0.2">
      <c r="E184" s="13"/>
      <c r="F184" s="13"/>
      <c r="G184" s="13"/>
      <c r="H184" s="13"/>
      <c r="I184" s="13"/>
      <c r="J184" s="13"/>
      <c r="K184" s="13"/>
    </row>
    <row r="185" spans="5:11" x14ac:dyDescent="0.2">
      <c r="E185" s="13"/>
      <c r="F185" s="13"/>
      <c r="G185" s="13"/>
      <c r="H185" s="13"/>
      <c r="I185" s="13"/>
      <c r="J185" s="13"/>
      <c r="K185" s="13"/>
    </row>
  </sheetData>
  <sheetProtection password="CF33" sheet="1" objects="1" scenarios="1" formatColumns="0" formatRows="0"/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9"/>
  <sheetViews>
    <sheetView workbookViewId="0">
      <pane ySplit="1" topLeftCell="A2" activePane="bottomLeft" state="frozen"/>
      <selection pane="bottomLeft" activeCell="A2" sqref="A2"/>
    </sheetView>
  </sheetViews>
  <sheetFormatPr defaultRowHeight="10.5" x14ac:dyDescent="0.2"/>
  <cols>
    <col min="1" max="1" width="5.7109375" style="111" bestFit="1" customWidth="1"/>
    <col min="2" max="2" width="6.42578125" style="111" bestFit="1" customWidth="1"/>
    <col min="3" max="3" width="20.7109375" style="111" customWidth="1"/>
    <col min="4" max="4" width="6" style="111" bestFit="1" customWidth="1"/>
    <col min="5" max="5" width="20.7109375" style="111" customWidth="1"/>
    <col min="6" max="6" width="10.7109375" style="111" customWidth="1"/>
    <col min="7" max="7" width="2.7109375" style="110" customWidth="1"/>
    <col min="8" max="8" width="7" style="111" bestFit="1" customWidth="1"/>
    <col min="9" max="9" width="8.28515625" style="111" bestFit="1" customWidth="1"/>
    <col min="10" max="10" width="2.7109375" style="110" customWidth="1"/>
    <col min="11" max="11" width="8.42578125" style="110" bestFit="1" customWidth="1"/>
    <col min="12" max="12" width="15.7109375" style="110" customWidth="1"/>
    <col min="13" max="16384" width="9.140625" style="110"/>
  </cols>
  <sheetData>
    <row r="1" spans="1:12" ht="12.75" customHeight="1" x14ac:dyDescent="0.2">
      <c r="A1" s="112" t="s">
        <v>57</v>
      </c>
      <c r="B1" s="326" t="s">
        <v>58</v>
      </c>
      <c r="C1" s="326"/>
      <c r="D1" s="326" t="s">
        <v>59</v>
      </c>
      <c r="E1" s="326"/>
      <c r="F1" s="112" t="s">
        <v>60</v>
      </c>
      <c r="H1" s="112" t="s">
        <v>99</v>
      </c>
      <c r="I1" s="112" t="s">
        <v>100</v>
      </c>
      <c r="K1" s="324" t="s">
        <v>61</v>
      </c>
      <c r="L1" s="325"/>
    </row>
    <row r="2" spans="1:12" x14ac:dyDescent="0.2">
      <c r="A2" s="296">
        <v>8</v>
      </c>
      <c r="B2" s="297">
        <f>IF(OR(MD!$M$5 =1,MD!$M$5 =2), IF(MD!$M$5 =1,MD!$I$5,MD!$I$6),"#")</f>
        <v>29655</v>
      </c>
      <c r="C2" s="309" t="str">
        <f>TRIM(LEFT(VLOOKUP(B2,DrawPrep!$C$3:$D$10,2,FALSE),FIND(" ",VLOOKUP(B2,DrawPrep!$C$3:$D$10,2,FALSE),1)-1))</f>
        <v>ΜΠΑΛΑΣΚΑ</v>
      </c>
      <c r="D2" s="297">
        <f>IF(OR(MD!$M$5 =1,MD!$M$5 =2), IF(MD!$M$5 =2,MD!$I$5,MD!$I$6),"#")</f>
        <v>30544</v>
      </c>
      <c r="E2" s="309" t="str">
        <f>TRIM(LEFT(VLOOKUP(D2,DrawPrep!$C$3:$D$10,2,FALSE),FIND(" ",VLOOKUP(D2,DrawPrep!$C$3:$D$10,2,FALSE),1)-1))</f>
        <v>ΔΕΣΚΟΥΛΙΔΟΥ</v>
      </c>
      <c r="F2" s="298" t="str">
        <f>MD!O6</f>
        <v>42 41</v>
      </c>
      <c r="H2" s="131">
        <f>B8</f>
        <v>29655</v>
      </c>
      <c r="I2" s="132" t="s">
        <v>95</v>
      </c>
      <c r="K2" s="124" t="s">
        <v>92</v>
      </c>
      <c r="L2" s="125" t="str">
        <f>Setup!$B$4</f>
        <v>3ο Ε3 2016</v>
      </c>
    </row>
    <row r="3" spans="1:12" x14ac:dyDescent="0.2">
      <c r="A3" s="296">
        <v>8</v>
      </c>
      <c r="B3" s="297">
        <f>IF(OR(MD!$M$7 =1,MD!$M$7 =2), IF(MD!$M$7 =1,MD!$I$7,MD!$I$8),"#")</f>
        <v>33088</v>
      </c>
      <c r="C3" s="309" t="str">
        <f>TRIM(LEFT(VLOOKUP(B3,DrawPrep!$C$3:$D$10,2,FALSE),FIND(" ",VLOOKUP(B3,DrawPrep!$C$3:$D$10,2,FALSE),1)-1))</f>
        <v>ΖΑΦΕΙΡΟΠΟΥΛΟΥ</v>
      </c>
      <c r="D3" s="297">
        <f>IF(OR(MD!$M$7 =1,MD!$M$7 =2), IF(MD!$M$7 =2,MD!$I$7,MD!$I$8),"#")</f>
        <v>33092</v>
      </c>
      <c r="E3" s="309" t="str">
        <f>TRIM(LEFT(VLOOKUP(D3,DrawPrep!$C$3:$D$10,2,FALSE),FIND(" ",VLOOKUP(D3,DrawPrep!$C$3:$D$10,2,FALSE),1)-1))</f>
        <v>ΔΕΣΚΟΥΛΙΔΟΥ</v>
      </c>
      <c r="F3" s="298" t="str">
        <f>MD!O8</f>
        <v>40 42</v>
      </c>
      <c r="H3" s="183">
        <f>D8</f>
        <v>31852</v>
      </c>
      <c r="I3" s="184" t="s">
        <v>96</v>
      </c>
      <c r="K3" s="124" t="s">
        <v>91</v>
      </c>
      <c r="L3" s="125" t="str">
        <f>Setup!$B$5</f>
        <v>e3</v>
      </c>
    </row>
    <row r="4" spans="1:12" x14ac:dyDescent="0.2">
      <c r="A4" s="296">
        <v>8</v>
      </c>
      <c r="B4" s="297">
        <f>IF(OR(MD!$M$9 =1,MD!$M$9 =2), IF(MD!$M$9 =1,MD!$I$9,MD!$I$10),"#")</f>
        <v>30527</v>
      </c>
      <c r="C4" s="309" t="str">
        <f>TRIM(LEFT(VLOOKUP(B4,DrawPrep!$C$3:$D$10,2,FALSE),FIND(" ",VLOOKUP(B4,DrawPrep!$C$3:$D$10,2,FALSE),1)-1))</f>
        <v>ΒΑΡΒΕΡΑΚΗ</v>
      </c>
      <c r="D4" s="297">
        <f>IF(OR(MD!$M$9 =1,MD!$M$9 =2), IF(MD!$M$9 =2,MD!$I$9,MD!$I$10),"#")</f>
        <v>30596</v>
      </c>
      <c r="E4" s="309" t="str">
        <f>TRIM(LEFT(VLOOKUP(D4,DrawPrep!$C$3:$D$10,2,FALSE),FIND(" ",VLOOKUP(D4,DrawPrep!$C$3:$D$10,2,FALSE),1)-1))</f>
        <v>ΚΡΟΝΤΗΡΑ</v>
      </c>
      <c r="F4" s="298" t="str">
        <f>MD!O10</f>
        <v>40 40</v>
      </c>
      <c r="H4" s="129">
        <f>D6</f>
        <v>33088</v>
      </c>
      <c r="I4" s="130" t="s">
        <v>97</v>
      </c>
      <c r="K4" s="124" t="s">
        <v>90</v>
      </c>
      <c r="L4" s="125">
        <f>Setup!$B$6</f>
        <v>16</v>
      </c>
    </row>
    <row r="5" spans="1:12" x14ac:dyDescent="0.2">
      <c r="A5" s="296">
        <v>8</v>
      </c>
      <c r="B5" s="297">
        <f>IF(OR(MD!$M$11=1,MD!$M$11=2), IF(MD!$M$11=1,MD!$I$11,MD!$I$12),"#")</f>
        <v>31852</v>
      </c>
      <c r="C5" s="309" t="str">
        <f>TRIM(LEFT(VLOOKUP(B5,DrawPrep!$C$3:$D$10,2,FALSE),FIND(" ",VLOOKUP(B5,DrawPrep!$C$3:$D$10,2,FALSE),1)-1))</f>
        <v>ΒΕΛΙΒΑΣΑΚΗ</v>
      </c>
      <c r="D5" s="297">
        <f>IF(OR(MD!$M$11=1,MD!$M$11=2), IF(MD!$M$11=2,MD!$I$11,MD!$I12),"#")</f>
        <v>32222</v>
      </c>
      <c r="E5" s="309" t="str">
        <f>TRIM(LEFT(VLOOKUP(D5,DrawPrep!$C$3:$D$10,2,FALSE),FIND(" ",VLOOKUP(D5,DrawPrep!$C$3:$D$10,2,FALSE),1)-1))</f>
        <v>ΣΤΑΜΟΥΛΟΥ</v>
      </c>
      <c r="F5" s="298" t="str">
        <f>MD!O12</f>
        <v>40 41</v>
      </c>
      <c r="H5" s="129">
        <f>D7</f>
        <v>30527</v>
      </c>
      <c r="I5" s="130" t="s">
        <v>97</v>
      </c>
      <c r="K5" s="124" t="s">
        <v>93</v>
      </c>
      <c r="L5" s="125" t="str">
        <f>Setup!$B$8</f>
        <v>Κ16</v>
      </c>
    </row>
    <row r="6" spans="1:12" x14ac:dyDescent="0.2">
      <c r="A6" s="299">
        <v>4</v>
      </c>
      <c r="B6" s="300">
        <f>IF(OR(MD!$P$6 =1,MD!$P$6 =2), IF(MD!$P$6 =1,MD!$N$5,MD!$N$7),"#")</f>
        <v>29655</v>
      </c>
      <c r="C6" s="309" t="str">
        <f>TRIM(LEFT(VLOOKUP(B6,DrawPrep!$C$3:$D$10,2,FALSE),FIND(" ",VLOOKUP(B6,DrawPrep!$C$3:$D$10,2,FALSE),1)-1))</f>
        <v>ΜΠΑΛΑΣΚΑ</v>
      </c>
      <c r="D6" s="300">
        <f>IF(OR(MD!$P$6 =1,MD!$P$6 =2), IF(MD!$P$6 =2,MD!$N$5,MD!$N$7),"#")</f>
        <v>33088</v>
      </c>
      <c r="E6" s="309" t="str">
        <f>TRIM(LEFT(VLOOKUP(D6,DrawPrep!$C$3:$D$10,2,FALSE),FIND(" ",VLOOKUP(D6,DrawPrep!$C$3:$D$10,2,FALSE),1)-1))</f>
        <v>ΖΑΦΕΙΡΟΠΟΥΛΟΥ</v>
      </c>
      <c r="F6" s="301" t="str">
        <f>MD!R7</f>
        <v>60 62</v>
      </c>
      <c r="H6" s="127">
        <f>D2</f>
        <v>30544</v>
      </c>
      <c r="I6" s="128" t="s">
        <v>98</v>
      </c>
      <c r="K6" s="124" t="s">
        <v>94</v>
      </c>
      <c r="L6" s="125" t="str">
        <f>Setup!$B$9&amp;"-"&amp;Setup!$B$10</f>
        <v xml:space="preserve">22-23 Οκτωβρίου </v>
      </c>
    </row>
    <row r="7" spans="1:12" x14ac:dyDescent="0.2">
      <c r="A7" s="299">
        <v>4</v>
      </c>
      <c r="B7" s="300">
        <f>IF(OR(MD!$P$10=1,MD!$P$10=2), IF(MD!$P$10=1,MD!$N$9,MD!$N$11),"#")</f>
        <v>31852</v>
      </c>
      <c r="C7" s="309" t="str">
        <f>TRIM(LEFT(VLOOKUP(B7,DrawPrep!$C$3:$D$10,2,FALSE),FIND(" ",VLOOKUP(B7,DrawPrep!$C$3:$D$10,2,FALSE),1)-1))</f>
        <v>ΒΕΛΙΒΑΣΑΚΗ</v>
      </c>
      <c r="D7" s="300">
        <f>IF(OR(MD!$P$10=1,MD!$P$10=2), IF(MD!$P$10=2,MD!$N$9,MD!$N$11),"#")</f>
        <v>30527</v>
      </c>
      <c r="E7" s="309" t="str">
        <f>TRIM(LEFT(VLOOKUP(D7,DrawPrep!$C$3:$D$10,2,FALSE),FIND(" ",VLOOKUP(D7,DrawPrep!$C$3:$D$10,2,FALSE),1)-1))</f>
        <v>ΒΑΡΒΕΡΑΚΗ</v>
      </c>
      <c r="F7" s="301" t="str">
        <f>MD!R11</f>
        <v>61 60</v>
      </c>
      <c r="H7" s="127">
        <f>D3</f>
        <v>33092</v>
      </c>
      <c r="I7" s="128" t="s">
        <v>98</v>
      </c>
      <c r="K7" s="126" t="s">
        <v>123</v>
      </c>
      <c r="L7" s="88" t="str">
        <f>Setup!$B$3</f>
        <v>Ζ΄ ΕΝΩΣΗ</v>
      </c>
    </row>
    <row r="8" spans="1:12" x14ac:dyDescent="0.2">
      <c r="A8" s="302">
        <v>2</v>
      </c>
      <c r="B8" s="303">
        <f>IF(OR(MD!$S$8 =1,MD!$S$8 =2), IF(MD!$S$8 =1,MD!$Q$6,MD!$Q$10),"#")</f>
        <v>29655</v>
      </c>
      <c r="C8" s="309" t="str">
        <f>TRIM(LEFT(VLOOKUP(B8,DrawPrep!$C$3:$D$10,2,FALSE),FIND(" ",VLOOKUP(B8,DrawPrep!$C$3:$D$10,2,FALSE),1)-1))</f>
        <v>ΜΠΑΛΑΣΚΑ</v>
      </c>
      <c r="D8" s="304">
        <f>IF(OR(MD!$S$8 =1,MD!$S$8 =2), IF(MD!$S$8 =2,MD!$Q$6,MD!$Q$10),"#")</f>
        <v>31852</v>
      </c>
      <c r="E8" s="309" t="str">
        <f>TRIM(LEFT(VLOOKUP(D8,DrawPrep!$C$3:$D$10,2,FALSE),FIND(" ",VLOOKUP(D8,DrawPrep!$C$3:$D$10,2,FALSE),1)-1))</f>
        <v>ΒΕΛΙΒΑΣΑΚΗ</v>
      </c>
      <c r="F8" s="305" t="str">
        <f>MD!U9</f>
        <v>62 61</v>
      </c>
      <c r="H8" s="127">
        <f>D4</f>
        <v>30596</v>
      </c>
      <c r="I8" s="128" t="s">
        <v>98</v>
      </c>
    </row>
    <row r="9" spans="1:12" x14ac:dyDescent="0.2">
      <c r="A9" s="306"/>
      <c r="B9" s="307"/>
      <c r="C9" s="307"/>
      <c r="D9" s="307"/>
      <c r="E9" s="307"/>
      <c r="F9" s="308"/>
      <c r="H9" s="133">
        <f>D5</f>
        <v>32222</v>
      </c>
      <c r="I9" s="134" t="s">
        <v>98</v>
      </c>
    </row>
  </sheetData>
  <sheetProtection formatColumns="0" formatRows="0"/>
  <mergeCells count="3">
    <mergeCell ref="K1:L1"/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Καθορισμένες περιοχές</vt:lpstr>
      </vt:variant>
      <vt:variant>
        <vt:i4>4</vt:i4>
      </vt:variant>
    </vt:vector>
  </HeadingPairs>
  <TitlesOfParts>
    <vt:vector size="13" baseType="lpstr">
      <vt:lpstr>Setup</vt:lpstr>
      <vt:lpstr>DrawPrep</vt:lpstr>
      <vt:lpstr>MD</vt:lpstr>
      <vt:lpstr>Day1</vt:lpstr>
      <vt:lpstr>Day2</vt:lpstr>
      <vt:lpstr>notes</vt:lpstr>
      <vt:lpstr>PrgPrep</vt:lpstr>
      <vt:lpstr>tables</vt:lpstr>
      <vt:lpstr>matches</vt:lpstr>
      <vt:lpstr>Categories</vt:lpstr>
      <vt:lpstr>Grades</vt:lpstr>
      <vt:lpstr>'Day2'!Print_Area</vt:lpstr>
      <vt:lpstr>MD!Print_Area</vt:lpstr>
    </vt:vector>
  </TitlesOfParts>
  <Company>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stavros</cp:lastModifiedBy>
  <cp:lastPrinted>2016-10-26T09:28:38Z</cp:lastPrinted>
  <dcterms:created xsi:type="dcterms:W3CDTF">2011-03-03T12:31:09Z</dcterms:created>
  <dcterms:modified xsi:type="dcterms:W3CDTF">2016-10-26T09:29:07Z</dcterms:modified>
</cp:coreProperties>
</file>